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DDBE5BC4-2723-4A3F-A430-109D0B95AD85}" xr6:coauthVersionLast="47" xr6:coauthVersionMax="47" xr10:uidLastSave="{00000000-0000-0000-0000-000000000000}"/>
  <bookViews>
    <workbookView xWindow="-120" yWindow="-120" windowWidth="38640" windowHeight="21120"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5" i="2" l="1"/>
  <c r="E45" i="2" s="1" a="1"/>
  <c r="E45" i="2" s="1"/>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9" i="2" l="1" a="1"/>
  <c r="F49" i="2" s="1"/>
  <c r="F50" i="2" a="1"/>
  <c r="F50" i="2" s="1"/>
  <c r="F51" i="2" a="1"/>
  <c r="F51" i="2" s="1"/>
  <c r="F52" i="2" a="1"/>
  <c r="F52" i="2" s="1"/>
  <c r="F58" i="2" a="1"/>
  <c r="F58" i="2" s="1"/>
  <c r="E49" i="2" a="1"/>
  <c r="E49" i="2" s="1"/>
  <c r="E50" i="2" a="1"/>
  <c r="E50" i="2" s="1"/>
  <c r="E51" i="2" a="1"/>
  <c r="E51" i="2" s="1"/>
  <c r="E52" i="2" a="1"/>
  <c r="E52" i="2" s="1"/>
  <c r="E58" i="2" a="1"/>
  <c r="E58" i="2" s="1"/>
  <c r="E11" i="2" l="1"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<sst xmlns="http://schemas.openxmlformats.org/spreadsheetml/2006/main" count="889" uniqueCount="512">
  <si>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</si>
  <si>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</si>
  <si>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</si>
  <si>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</si>
  <si>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</si>
  <si>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</si>
  <si>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</si>
  <si>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</si>
  <si>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</si>
  <si>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</si>
  <si>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</si>
  <si>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</si>
  <si>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</si>
  <si>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</si>
  <si>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</si>
  <si>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</si>
  <si>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</si>
  <si>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</si>
  <si>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</si>
  <si>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</si>
  <si>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</si>
  <si>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</si>
  <si>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</si>
  <si>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</si>
  <si>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</si>
  <si>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</si>
  <si>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</si>
  <si>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</si>
  <si>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</si>
  <si>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</si>
  <si>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</si>
  <si>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</si>
  <si>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</si>
  <si>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</si>
  <si>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</si>
  <si>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</si>
  <si>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</si>
  <si>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</si>
  <si>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</si>
  <si>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</si>
  <si>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</si>
  <si>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</si>
  <si>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</si>
  <si>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</si>
  <si>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</si>
  <si>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</si>
  <si>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</si>
  <si>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</si>
  <si>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</si>
  <si>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</si>
  <si>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</si>
  <si>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</si>
  <si>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</si>
  <si>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</si>
  <si>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</si>
  <si>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</si>
  <si>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</si>
  <si>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</si>
  <si>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</si>
  <si>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</si>
  <si>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</si>
  <si>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</si>
  <si>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</si>
  <si>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</si>
  <si>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</si>
  <si>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</si>
  <si>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</si>
  <si>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</si>
  <si>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</si>
  <si>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</si>
  <si>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</si>
  <si>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</si>
  <si>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</si>
  <si>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</si>
  <si>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</si>
  <si>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</si>
  <si>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</si>
  <si>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</si>
  <si>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</si>
  <si>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</si>
  <si>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</si>
  <si>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</si>
  <si>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</si>
  <si>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</si>
  <si>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</si>
  <si>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</si>
  <si>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</si>
  <si>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</si>
  <si>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</si>
  <si>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</si>
  <si>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</si>
  <si>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</si>
  <si>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</si>
  <si>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</si>
  <si>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</si>
  <si>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</si>
  <si>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</si>
  <si>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</si>
  <si>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</si>
  <si>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</si>
  <si>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</si>
  <si>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</si>
  <si>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</si>
  <si>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</si>
  <si>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</si>
  <si>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</si>
  <si>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</si>
  <si>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</si>
  <si>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</si>
  <si>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</si>
  <si>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</si>
  <si>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</si>
  <si>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</si>
  <si>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</si>
  <si>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</si>
  <si>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</si>
  <si>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</si>
  <si>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</si>
  <si>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</si>
  <si>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</si>
  <si>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</si>
  <si>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</si>
  <si>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</si>
  <si>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</si>
  <si>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</si>
  <si>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</si>
  <si>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</si>
  <si>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</si>
  <si>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</si>
  <si>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</si>
  <si>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</si>
  <si>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</si>
  <si>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</si>
  <si>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</si>
  <si>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</si>
  <si>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</si>
  <si>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</si>
  <si>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</si>
  <si>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</si>
  <si>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</si>
  <si>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</si>
  <si>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</si>
  <si>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</si>
  <si>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</si>
  <si>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</si>
  <si>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</si>
  <si>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</si>
  <si>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</si>
  <si>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</si>
  <si>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</si>
  <si>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</si>
  <si>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</si>
  <si>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</si>
  <si>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</si>
  <si>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</si>
  <si>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</si>
  <si>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</si>
  <si>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</si>
  <si>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</si>
  <si>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</si>
  <si>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</si>
  <si>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</si>
  <si>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</si>
  <si>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</si>
  <si>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</si>
  <si>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</si>
  <si>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</si>
  <si>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</si>
  <si>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</si>
  <si>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</si>
  <si>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</si>
  <si>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</si>
  <si>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</si>
  <si>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</si>
  <si>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</si>
  <si>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</si>
  <si>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</si>
  <si>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</si>
  <si>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</si>
  <si>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</si>
  <si>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</si>
  <si>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</si>
  <si>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</si>
  <si>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</si>
  <si>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</si>
  <si>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</si>
  <si>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</si>
  <si>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</si>
  <si>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</si>
  <si>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</si>
  <si>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</si>
  <si>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</si>
  <si>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</si>
  <si>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</si>
  <si>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</si>
  <si>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</si>
  <si>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</si>
  <si>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</si>
  <si>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</si>
  <si>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</si>
  <si>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</si>
  <si>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</si>
  <si>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</si>
  <si>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</si>
  <si>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</si>
  <si>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</si>
  <si>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</si>
  <si>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</si>
  <si>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</si>
  <si>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</si>
  <si>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</si>
  <si>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</si>
  <si>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</si>
  <si>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</si>
  <si>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</si>
  <si>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</si>
  <si>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</si>
  <si>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</si>
  <si>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</si>
  <si>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</si>
  <si>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</si>
  <si>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</si>
  <si>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</si>
  <si>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</si>
  <si>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</si>
  <si>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</si>
  <si>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</si>
  <si>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</si>
  <si>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</si>
  <si>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</si>
  <si>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</si>
  <si>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</si>
  <si>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</si>
  <si>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</si>
  <si>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</si>
  <si>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</si>
  <si>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</si>
  <si>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</si>
  <si>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</si>
  <si>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</si>
  <si>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</si>
  <si>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</si>
  <si>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</si>
  <si>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</si>
  <si>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</si>
  <si>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</si>
  <si>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</si>
  <si>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</si>
  <si>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</si>
  <si>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</si>
  <si>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</si>
  <si>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</si>
  <si>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</si>
  <si>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</si>
  <si>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</si>
  <si>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</si>
  <si>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</si>
  <si>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</si>
  <si>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</si>
  <si>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</si>
  <si>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</si>
  <si>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</si>
  <si>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</si>
  <si>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</si>
  <si>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</si>
  <si>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</si>
  <si>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</si>
  <si>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</si>
  <si>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</si>
  <si>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</si>
  <si>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</si>
  <si>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</si>
  <si>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</si>
  <si>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</si>
  <si>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</si>
  <si>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</si>
  <si>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</si>
  <si>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</si>
  <si>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</si>
  <si>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</si>
  <si>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</si>
  <si>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</si>
  <si>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</si>
  <si>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</si>
  <si>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</si>
  <si>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</si>
  <si>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</si>
  <si>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</si>
  <si>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</si>
  <si>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</si>
  <si>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</si>
  <si>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</si>
  <si>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</si>
  <si>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</si>
  <si>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</si>
  <si>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</si>
  <si>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</si>
  <si>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</si>
  <si>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</si>
  <si>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</si>
  <si>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</si>
  <si>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</si>
  <si>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</si>
  <si>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</si>
  <si>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</si>
  <si>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</si>
  <si>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</si>
  <si>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</si>
  <si>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</si>
  <si>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</si>
  <si>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</si>
  <si>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</si>
  <si>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</si>
  <si>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</si>
  <si>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</si>
  <si>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</si>
  <si>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</si>
  <si>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</si>
  <si>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</si>
  <si>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</si>
  <si>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</si>
  <si>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</si>
  <si>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</si>
  <si>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</si>
  <si>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</si>
  <si>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</si>
  <si>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</si>
  <si>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</si>
  <si>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</si>
  <si>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</si>
  <si>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</si>
  <si>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</si>
  <si>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</si>
  <si>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</si>
  <si>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</si>
  <si>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</si>
  <si>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</si>
  <si>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</si>
  <si>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</si>
  <si>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</si>
  <si>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</si>
  <si>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</si>
  <si>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</si>
  <si>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</si>
  <si>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</si>
  <si>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</si>
  <si>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</si>
  <si>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</si>
  <si>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</si>
  <si>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</si>
  <si>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</si>
  <si>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</si>
  <si>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</si>
  <si>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</si>
  <si>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</si>
  <si>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</si>
  <si>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</si>
  <si>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</si>
  <si>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</si>
  <si>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</si>
  <si>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</si>
  <si>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</si>
  <si>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</si>
  <si>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</si>
  <si>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</si>
  <si>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</si>
  <si>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</si>
  <si>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</si>
  <si>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</si>
  <si>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</si>
  <si>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</si>
  <si>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</si>
  <si>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</si>
  <si>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</si>
  <si>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</si>
  <si>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</si>
  <si>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</si>
  <si>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</si>
  <si>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</si>
  <si>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</si>
  <si>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</si>
  <si>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</si>
  <si>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</si>
  <si>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</si>
  <si>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</si>
  <si>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</si>
  <si>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</si>
  <si>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</si>
  <si>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</si>
  <si>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</si>
  <si>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</si>
  <si>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</si>
  <si>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</si>
  <si>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</si>
  <si>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</si>
  <si>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</si>
  <si>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</si>
  <si>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</si>
  <si>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</si>
  <si>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</si>
  <si>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</si>
  <si>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</si>
  <si>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</si>
  <si>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</si>
  <si>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</si>
  <si>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</si>
  <si>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</si>
  <si>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</si>
  <si>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</si>
  <si>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</si>
  <si>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</si>
  <si>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</si>
  <si>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</si>
  <si>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</si>
  <si>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</si>
  <si>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</si>
  <si>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</si>
  <si>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</si>
  <si>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</si>
  <si>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</si>
  <si>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</si>
  <si>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</si>
  <si>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</si>
  <si>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</si>
  <si>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</si>
  <si>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</si>
  <si>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</si>
  <si>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</si>
  <si>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</si>
  <si>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</si>
  <si>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</si>
  <si>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</si>
  <si>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</si>
  <si>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</si>
  <si>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</si>
  <si>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</si>
  <si>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</si>
  <si>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</si>
  <si>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</si>
  <si>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</si>
  <si>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</si>
  <si>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</si>
  <si>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</si>
  <si>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</si>
  <si>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</si>
  <si>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</si>
  <si>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</si>
  <si>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</si>
  <si>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</si>
  <si>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</si>
  <si>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</si>
  <si>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</si>
  <si>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</si>
  <si>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</si>
  <si>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</si>
  <si>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</si>
  <si>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</si>
  <si>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</si>
  <si>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</si>
  <si>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</si>
  <si>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</si>
  <si>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</si>
  <si>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</si>
  <si>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</si>
  <si>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</si>
  <si>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</si>
  <si>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</si>
  <si>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</si>
  <si>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</si>
  <si>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</si>
  <si>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</si>
  <si>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</si>
  <si>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</si>
  <si>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</si>
  <si>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</si>
  <si>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</si>
  <si>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</si>
  <si>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</si>
  <si>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</si>
  <si>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</si>
  <si>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</si>
  <si>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</si>
  <si>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</si>
  <si>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</si>
  <si>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</si>
  <si>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</si>
  <si>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</si>
  <si>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</si>
  <si>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</si>
  <si>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</si>
  <si>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</si>
  <si>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</si>
  <si>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Precursor Material Usage - Must be reported in tonnes</t>
  </si>
  <si>
    <t>Aluminum (Other - Other)</t>
  </si>
  <si>
    <t>Profiles of Aluminum (or Aluminum Alloys)</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</si>
  <si>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</si>
  <si>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</si>
  <si>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</si>
  <si>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</si>
  <si>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</si>
  <si>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Company A</t>
  </si>
  <si>
    <t>Indirect Specific Embedded Emissions (SEE tCO2e/t)</t>
  </si>
  <si>
    <t>Direct Specific Embedded Emissions (SEE tCO2e/t)</t>
  </si>
  <si>
    <t>Input Indirect SEE in "Precursor Materials" Tab Cell D3</t>
  </si>
  <si>
    <t>Input Indirect SEE in "Precursor Materials" Tab Cell D4</t>
  </si>
  <si>
    <t>In this example, "Company B" makes Alloy Steel.  In the reporting year, they produced 10000 Tonnes of Product, burned 6001 tonnes of Industrial Coal, and consumed 20790000 kWh of electricity in Illinois (0.833 tCO2e/MWh).  The raw materials that Company B brings in are out of scope for CBAM.</t>
  </si>
  <si>
    <t>High Alloy Steel</t>
  </si>
  <si>
    <t>Stainless Steel Wire</t>
  </si>
  <si>
    <t>Illinois</t>
  </si>
  <si>
    <t>Wire of stainless steel, in coils, containing by weight 28% to 31% nickel and 20% to 22% chromium (excl. bars and rods)</t>
  </si>
  <si>
    <t>Input Direct SEE in "Precursor Materials" Tab Cell C3</t>
  </si>
  <si>
    <t>Input Direct SEE in "Precursor Materials" Tab Cell C4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</si>
</sst>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6"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3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wrapText="1"/>
    </xf>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5">
    <dxf>
      <font>
        <b/>
        <i val="0"/>
        <color rgb="FFFF0000"/>
      </font>
      <fill>
        <patternFill>
          <bgColor rgb="FFFFFF00"/>
        </patternFill>
      </fill>
    </dxf>
    <dxf>
      <fill>
        <patternFill>
          <bgColor theme="2" tint="-9.9948118533890809E-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4">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3">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2">
      <calculatedColumnFormula array="1">IF(ISNUMBER(Table8[Direct Emissions per Weight]), Table8[Direct Emissions per Weight], "Fill in Calculation Tab")</calculatedColumnFormula>
    </tableColumn>
    <tableColumn id="7" xr3:uid="{BA602F7E-84CC-4F80-B123-74D396315705}" name="SEE (indirect)" dataDxfId="61">
      <calculatedColumnFormula array="1">IF(ISNUMBER(Table8[Indirect Emissions per Weight]), Table8[Indirect Emissions per Weight], "Input Values or fill in SIMPLEST - PER WEIGHT Tab")</calculatedColumnFormula>
    </tableColumn>
    <tableColumn id="8" xr3:uid="{8E075BA4-2AB9-4DEA-9955-C73BC16FB3E5}" name="SEE (total)" dataDxfId="60">
      <calculatedColumnFormula>Table13[[#This Row],[SEE (direct)]]+Table13[[#This Row],[SEE (indirect)]]</calculatedColumnFormula>
    </tableColumn>
    <tableColumn id="9" xr3:uid="{BE92862A-8A1A-477D-BA75-7F1A5DB8E878}" name="Unit"/>
    <tableColumn id="10" xr3:uid="{F8BE7849-0597-4203-BBCA-3136E4632680}" name="Column1" dataDxfId="59"/>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58" dataDxfId="57">
  <autoFilter ref="B44:F45" xr:uid="{3A8A9710-7ECB-4AE7-9B6E-C9A2F5D1FEB5}"/>
  <tableColumns count="5">
    <tableColumn id="1" xr3:uid="{A47680C2-FDE3-4097-8741-F48761B6450B}" name="Select Region" dataDxfId="56"/>
    <tableColumn id="2" xr3:uid="{7EB1E8FD-EE31-4EB1-883B-F50D9897E438}" name="Usage" dataDxfId="55"/>
    <tableColumn id="3" xr3:uid="{B6142C29-0747-412E-9777-70A3BEEA9C5E}" name="Unit" dataDxfId="54"/>
    <tableColumn id="4" xr3:uid="{8B51C766-86F5-46A0-A7AE-3AF0AE14B3BE}" name="Emissions (tCO2e)" dataDxfId="53">
      <calculatedColumnFormula array="1">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calculatedColumnFormula>
    </tableColumn>
    <tableColumn id="5" xr3:uid="{AD4C9455-D418-4FF1-828F-F728E269FC32}" name="Standardized Usage (MWh)" dataDxfId="52">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51" dataDxfId="50">
  <autoFilter ref="B14:E41" xr:uid="{DAACABF1-784A-4EF4-97CE-D66103160A63}"/>
  <tableColumns count="4">
    <tableColumn id="1" xr3:uid="{5DB147F9-ACEE-4ABE-825E-C4194F8A532C}" name="Select Fuel Type" dataDxfId="49"/>
    <tableColumn id="2" xr3:uid="{7B1AC578-C382-4F7B-A359-D871114B37E1}" name="Usage" dataDxfId="48"/>
    <tableColumn id="3" xr3:uid="{2DAD4BCE-7A05-4F67-81A7-EDFE056A7829}" name="Unit" dataDxfId="47"/>
    <tableColumn id="4" xr3:uid="{56A65990-E65E-4D02-B30F-CB06E45E6BA0}" name="Emissions (tCO2e)" dataDxfId="46">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5">
  <autoFilter ref="B10:H11" xr:uid="{3DA53BE3-471C-4060-86C2-6986B13CBF21}"/>
  <tableColumns count="7">
    <tableColumn id="1" xr3:uid="{000FF110-B0A3-4874-B232-FDF62AC1AB73}" name="Total Production Volume in Tons" dataDxfId="44"/>
    <tableColumn id="2" xr3:uid="{6E71EDB3-A5E8-4D0B-9628-F16D796B4106}" name="Electricity Emissions" dataDxfId="43">
      <calculatedColumnFormula>IF(ISNUMBER(E45),E45,"This will be calculated automatically")</calculatedColumnFormula>
    </tableColumn>
    <tableColumn id="3" xr3:uid="{0291A54F-6D19-48F5-ADF7-9BEAEE674C22}" name="Fuel Emissions" dataDxfId="42">
      <calculatedColumnFormula>IF(SUM(Table46[Emissions (tCO2e)])=0,"This will be calculated automatically", SUM(Table46[Emissions (tCO2e)]))</calculatedColumnFormula>
    </tableColumn>
    <tableColumn id="4" xr3:uid="{8633A6D8-F177-46AF-A6A9-B223737D75BE}" name="Raw Materials Direct Emissions" dataDxfId="41">
      <calculatedColumnFormula array="1">IF(OR(ISNUMBER(Table9[Direct Emissions (tCO2e)])),SUM(Table9[Direct Emissions (tCO2e)]),"This will be calculated automatically")</calculatedColumnFormula>
    </tableColumn>
    <tableColumn id="5" xr3:uid="{10ED8278-9174-45FB-B5F0-EE327755938D}" name="Raw Materials Indirect Emissions" dataDxfId="40">
      <calculatedColumnFormula array="1">IF(OR(ISNUMBER(Table9[Indirect Emissions (tCO2e)])),SUM(Table9[Indirect Emissions (tCO2e)]),"This will be calculated automatically")</calculatedColumnFormula>
    </tableColumn>
    <tableColumn id="6" xr3:uid="{FFB59310-73BF-4EAA-A8AB-0BB28F403148}" name="Indirect Emissions per Weight" dataDxfId="39">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8">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37" dataDxfId="36">
  <autoFilter ref="B48:F58" xr:uid="{D399182C-0D13-464B-93BE-39B4908D417D}"/>
  <tableColumns count="5">
    <tableColumn id="1" xr3:uid="{C8E28698-FDF7-4914-878E-F15F3472C31A}" name="Precursor Material" dataDxfId="35"/>
    <tableColumn id="2" xr3:uid="{FF562BA6-FBEE-4420-B8E6-25FEC72AECD5}" name="Usage" dataDxfId="34"/>
    <tableColumn id="3" xr3:uid="{9102855F-036B-4DFE-82EA-33599A3908AD}" name="Unit" dataDxfId="33"/>
    <tableColumn id="4" xr3:uid="{29F536F5-02F6-41B0-85FD-DFD0BCE318F7}" name="Direct Emissions (tCO2e)" dataDxfId="32">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31">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tabSelected="1" workbookViewId="0">
      <selection sqref="A1:M1"/>
    </sheetView>
  </sheetViews>
  <sheetFormatPr defaultRowHeight="15" x14ac:dyDescent="0.25"/>
  <cols>
    <col min="2" max="2" width="44" customWidth="1"/>
    <col min="3" max="3" width="32.85546875" customWidth="1"/>
    <col min="4" max="4" width="11" customWidth="1"/>
    <col min="5" max="5" width="10.5703125" customWidth="1"/>
    <col min="6" max="6" width="20.28515625" bestFit="1"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x14ac:dyDescent="0.25">
      <c r="A1" s="30" t="s">
        <v>505</v>
      </c>
      <c r="B1" s="30"/>
      <c r="C1" s="30"/>
      <c r="D1" s="30"/>
      <c r="E1" s="30"/>
      <c r="F1" s="30"/>
      <c r="G1" s="30"/>
      <c r="H1" s="30"/>
      <c r="I1" s="30"/>
      <c r="J1" s="30"/>
      <c r="K1" s="30"/>
      <c r="L1" s="30"/>
      <c r="M1" s="30"/>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2" spans="1:13" x14ac:dyDescent="0.25">
      <c r="B12" s="28" t="s">
        <v>500</v>
      </c>
      <c r="C12" s="29"/>
      <c r="D12" s="29"/>
      <c r="E12" s="29"/>
      <c r="F12" s="29"/>
      <c r="G12" s="29"/>
      <c r="H12" s="29"/>
      <c r="I12" s="29"/>
      <c r="J12" s="29"/>
      <c r="K12" s="29"/>
      <c r="L12" s="29"/>
      <c r="M12" s="29"/>
    </row>
    <row r="13" spans="1:13" x14ac:dyDescent="0.25">
      <c r="B13" s="1" t="s">
        <v>0</v>
      </c>
      <c r="C13" s="1" t="s">
        <v>1</v>
      </c>
      <c r="D13" s="1" t="s">
        <v>2</v>
      </c>
      <c r="E13" s="1" t="s">
        <v>3</v>
      </c>
      <c r="F13" s="1" t="s">
        <v>4</v>
      </c>
      <c r="G13" s="1" t="s">
        <v>5</v>
      </c>
      <c r="H13" s="1" t="s">
        <v>6</v>
      </c>
      <c r="I13" s="1" t="s">
        <v>7</v>
      </c>
      <c r="J13" s="1" t="s">
        <v>8</v>
      </c>
      <c r="K13" s="24" t="s">
        <v>454</v>
      </c>
      <c r="L13" s="1" t="s">
        <v>10</v>
      </c>
      <c r="M13" s="1" t="s">
        <v>11</v>
      </c>
    </row>
    <row r="14" spans="1:13" x14ac:dyDescent="0.25">
      <c r="B14" t="s">
        <v>506</v>
      </c>
      <c r="C14" t="s">
        <v>13</v>
      </c>
      <c r="D14">
        <v>72230011</v>
      </c>
      <c r="E14" t="s">
        <v>509</v>
      </c>
      <c r="F14" t="s">
        <v>507</v>
      </c>
      <c r="G14" s="10" cm="1">
        <f t="array" ref="G14">IF(ISNUMBER(Table8[Direct Emissions per Weight]), Table8[Direct Emissions per Weight], "Input Values or fill in SIMPLEST - PER WEIGHT Tab")</f>
        <v>1.4399039079940001</v>
      </c>
      <c r="H14" s="10" cm="1">
        <f t="array" ref="H14">IF(ISNUMBER(Table8[Indirect Emissions per Weight]), Table8[Indirect Emissions per Weight], "Input Values or fill in SIMPLEST - PER WEIGHT Tab")</f>
        <v>1.7318069999999999</v>
      </c>
      <c r="I14" s="10">
        <f>SUM(G14,H14)</f>
        <v>3.171710907994</v>
      </c>
      <c r="J14" t="s">
        <v>17</v>
      </c>
      <c r="K14" s="25"/>
    </row>
    <row r="15" spans="1:13" x14ac:dyDescent="0.25">
      <c r="I15" s="10"/>
      <c r="K15" s="25"/>
    </row>
    <row r="16" spans="1:13" x14ac:dyDescent="0.25">
      <c r="I16" s="10"/>
      <c r="K16" s="25"/>
    </row>
    <row r="17" spans="9:11" x14ac:dyDescent="0.25">
      <c r="I17" s="10"/>
      <c r="K17" s="25"/>
    </row>
    <row r="18" spans="9:11" x14ac:dyDescent="0.25">
      <c r="I18" s="10"/>
      <c r="K18" s="25"/>
    </row>
    <row r="19" spans="9:11" x14ac:dyDescent="0.25">
      <c r="I19" s="10"/>
      <c r="K19" s="25"/>
    </row>
    <row r="20" spans="9:11" x14ac:dyDescent="0.25">
      <c r="I20" s="10"/>
      <c r="K20" s="25"/>
    </row>
    <row r="21" spans="9:11" x14ac:dyDescent="0.25">
      <c r="I21" s="10"/>
      <c r="K21" s="25"/>
    </row>
    <row r="22" spans="9:11" x14ac:dyDescent="0.25">
      <c r="I22" s="10"/>
      <c r="K22" s="25"/>
    </row>
    <row r="23" spans="9:11" x14ac:dyDescent="0.25">
      <c r="I23" s="10"/>
      <c r="K23" s="25"/>
    </row>
    <row r="24" spans="9:11" x14ac:dyDescent="0.25">
      <c r="I24" s="10"/>
      <c r="K24" s="25"/>
    </row>
    <row r="25" spans="9:11" x14ac:dyDescent="0.25">
      <c r="I25" s="10"/>
      <c r="K25" s="25"/>
    </row>
    <row r="26" spans="9:11" x14ac:dyDescent="0.25">
      <c r="I26" s="10"/>
      <c r="K26" s="25"/>
    </row>
    <row r="27" spans="9:11" x14ac:dyDescent="0.25">
      <c r="I27" s="10"/>
      <c r="K27" s="25"/>
    </row>
    <row r="28" spans="9:11" x14ac:dyDescent="0.25">
      <c r="I28" s="10"/>
      <c r="K28" s="25"/>
    </row>
    <row r="29" spans="9:11" x14ac:dyDescent="0.25">
      <c r="I29" s="10"/>
      <c r="K29" s="25"/>
    </row>
    <row r="30" spans="9:11" x14ac:dyDescent="0.25">
      <c r="I30" s="10"/>
      <c r="K30" s="25"/>
    </row>
    <row r="31" spans="9:11" x14ac:dyDescent="0.25">
      <c r="I31" s="10"/>
      <c r="K31" s="25"/>
    </row>
    <row r="32" spans="9:11" x14ac:dyDescent="0.25">
      <c r="I32" s="10"/>
      <c r="K32" s="25"/>
    </row>
    <row r="33" spans="9:11" x14ac:dyDescent="0.25">
      <c r="I33" s="10"/>
      <c r="K33" s="25"/>
    </row>
    <row r="34" spans="9:11" x14ac:dyDescent="0.25">
      <c r="I34" s="10"/>
      <c r="K34" s="25"/>
    </row>
    <row r="35" spans="9:11" x14ac:dyDescent="0.25">
      <c r="I35" s="10"/>
      <c r="K35" s="25"/>
    </row>
    <row r="36" spans="9:11" x14ac:dyDescent="0.25">
      <c r="I36" s="10"/>
      <c r="K36" s="25"/>
    </row>
    <row r="37" spans="9:11" x14ac:dyDescent="0.25">
      <c r="I37" s="10"/>
      <c r="K37" s="25"/>
    </row>
    <row r="38" spans="9:11" x14ac:dyDescent="0.25">
      <c r="I38" s="10"/>
      <c r="K38" s="25"/>
    </row>
    <row r="39" spans="9:11" x14ac:dyDescent="0.25">
      <c r="I39" s="10"/>
      <c r="K39" s="25"/>
    </row>
    <row r="40" spans="9:11" x14ac:dyDescent="0.25">
      <c r="I40" s="10"/>
      <c r="K40" s="25"/>
    </row>
    <row r="41" spans="9:11" x14ac:dyDescent="0.25">
      <c r="I41" s="10"/>
      <c r="K41" s="25"/>
    </row>
    <row r="42" spans="9:11" x14ac:dyDescent="0.25">
      <c r="I42" s="10"/>
      <c r="K42" s="25"/>
    </row>
    <row r="43" spans="9:11" x14ac:dyDescent="0.25">
      <c r="I43" s="10"/>
      <c r="K43" s="25"/>
    </row>
    <row r="44" spans="9:11" x14ac:dyDescent="0.25">
      <c r="I44" s="10"/>
      <c r="K44" s="25"/>
    </row>
    <row r="45" spans="9:11" x14ac:dyDescent="0.25">
      <c r="I45" s="10"/>
      <c r="K45" s="25"/>
    </row>
    <row r="46" spans="9:11" x14ac:dyDescent="0.25">
      <c r="I46" s="10"/>
      <c r="K46" s="25"/>
    </row>
    <row r="47" spans="9:11" x14ac:dyDescent="0.25">
      <c r="I47" s="10"/>
      <c r="K47" s="25"/>
    </row>
    <row r="48" spans="9:11" x14ac:dyDescent="0.25">
      <c r="I48" s="10"/>
      <c r="K48" s="25"/>
    </row>
    <row r="49" spans="9:11" x14ac:dyDescent="0.25">
      <c r="I49" s="10"/>
      <c r="K49" s="25"/>
    </row>
    <row r="50" spans="9:11" x14ac:dyDescent="0.25">
      <c r="I50" s="10"/>
      <c r="K50" s="25"/>
    </row>
    <row r="51" spans="9:11" x14ac:dyDescent="0.25">
      <c r="I51" s="10"/>
      <c r="K51" s="25"/>
    </row>
    <row r="52" spans="9:11" x14ac:dyDescent="0.25">
      <c r="I52" s="10"/>
      <c r="K52" s="25"/>
    </row>
    <row r="53" spans="9:11" x14ac:dyDescent="0.25">
      <c r="I53" s="10"/>
      <c r="K53" s="25"/>
    </row>
    <row r="54" spans="9:11" x14ac:dyDescent="0.25">
      <c r="I54" s="10"/>
      <c r="K54" s="25"/>
    </row>
    <row r="55" spans="9:11" x14ac:dyDescent="0.25">
      <c r="I55" s="10"/>
      <c r="K55" s="25"/>
    </row>
    <row r="56" spans="9:11" x14ac:dyDescent="0.25">
      <c r="I56" s="10"/>
      <c r="K56" s="25"/>
    </row>
    <row r="57" spans="9:11" x14ac:dyDescent="0.25">
      <c r="I57" s="10"/>
      <c r="K57" s="25"/>
    </row>
    <row r="58" spans="9:11" x14ac:dyDescent="0.25">
      <c r="I58" s="10"/>
      <c r="K58" s="25"/>
    </row>
    <row r="59" spans="9:11" x14ac:dyDescent="0.25">
      <c r="I59" s="10"/>
      <c r="K59" s="25"/>
    </row>
    <row r="60" spans="9:11" x14ac:dyDescent="0.25">
      <c r="I60" s="10"/>
      <c r="K60" s="25"/>
    </row>
    <row r="61" spans="9:11" x14ac:dyDescent="0.25">
      <c r="I61" s="10"/>
      <c r="K61" s="25"/>
    </row>
    <row r="62" spans="9:11" x14ac:dyDescent="0.25">
      <c r="I62" s="10"/>
      <c r="K62" s="25"/>
    </row>
    <row r="63" spans="9:11" x14ac:dyDescent="0.25">
      <c r="I63" s="10"/>
      <c r="K63" s="25"/>
    </row>
  </sheetData>
  <mergeCells count="2">
    <mergeCell ref="B12:M12"/>
    <mergeCell ref="A1:M1"/>
  </mergeCells>
  <conditionalFormatting sqref="B12:M12">
    <cfRule type="containsText" dxfId="30"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election sqref="A1:M1"/>
    </sheetView>
  </sheetViews>
  <sheetFormatPr defaultRowHeight="15" x14ac:dyDescent="0.25"/>
  <cols>
    <col min="2" max="2" width="34.5703125" style="10" customWidth="1"/>
    <col min="3" max="3" width="32.140625" style="10" customWidth="1"/>
    <col min="4" max="4" width="32.42578125" style="10" customWidth="1"/>
    <col min="5" max="5" width="61.7109375" style="10" customWidth="1"/>
    <col min="6" max="6" width="49.85546875" style="10" customWidth="1"/>
    <col min="7" max="8" width="30.140625" style="10" bestFit="1" customWidth="1"/>
  </cols>
  <sheetData>
    <row r="1" spans="1:13" x14ac:dyDescent="0.25">
      <c r="A1" s="30" t="s">
        <v>505</v>
      </c>
      <c r="B1" s="30"/>
      <c r="C1" s="30"/>
      <c r="D1" s="30"/>
      <c r="E1" s="30"/>
      <c r="F1" s="30"/>
      <c r="G1" s="30"/>
      <c r="H1" s="30"/>
      <c r="I1" s="30"/>
      <c r="J1" s="30"/>
      <c r="K1" s="30"/>
      <c r="L1" s="30"/>
      <c r="M1" s="30"/>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358</v>
      </c>
      <c r="C5" s="19" t="s">
        <v>359</v>
      </c>
      <c r="D5" s="27" t="s">
        <v>498</v>
      </c>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496</v>
      </c>
      <c r="C9"/>
      <c r="D9"/>
      <c r="E9"/>
      <c r="F9"/>
      <c r="G9"/>
      <c r="H9"/>
    </row>
    <row r="10" spans="1:13" x14ac:dyDescent="0.25">
      <c r="B10" t="s">
        <v>338</v>
      </c>
      <c r="C10" s="1" t="s">
        <v>336</v>
      </c>
      <c r="D10" t="s">
        <v>337</v>
      </c>
      <c r="E10" t="s">
        <v>350</v>
      </c>
      <c r="F10" t="s">
        <v>351</v>
      </c>
      <c r="G10" t="s">
        <v>353</v>
      </c>
      <c r="H10" t="s">
        <v>352</v>
      </c>
    </row>
    <row r="11" spans="1:13" x14ac:dyDescent="0.25">
      <c r="B11" s="13">
        <v>10000</v>
      </c>
      <c r="C11" s="12">
        <f>IF(ISNUMBER(E45),E45,"This will be calculated automatically")</f>
        <v>17318.07</v>
      </c>
      <c r="D11" s="12">
        <f>IF(SUM(Table46[Emissions (tCO2e)])=0,"This will be calculated automatically", SUM(Table46[Emissions (tCO2e)]))</f>
        <v>14399.039079940001</v>
      </c>
      <c r="E11" s="12" t="str" cm="1">
        <f t="array" ref="E11">IF(OR(ISNUMBER(Table9[Direct Emissions (tCO2e)])),SUM(Table9[Direct Emissions (tCO2e)]),"This will be calculated automatically")</f>
        <v>This will be calculated automatically</v>
      </c>
      <c r="F11" s="12" t="str" cm="1">
        <f t="array" ref="F11">IF(OR(ISNUMBER(Table9[Indirect Emissions (tCO2e)])),SUM(Table9[Indirect Emissions (tCO2e)]),"This will be calculated automatically")</f>
        <v>This will be calculated automatically</v>
      </c>
      <c r="G11" s="12">
        <f>IFERROR(SUM(Table8[[#This Row],[Electricity Emissions]],Table8[[#This Row],[Raw Materials Indirect Emissions]])/Table8[[#This Row],[Total Production Volume in Tons]],"This will be calculated automatically")</f>
        <v>1.7318069999999999</v>
      </c>
      <c r="H11" s="12">
        <f>IFERROR(SUM(Table8[[#This Row],[Fuel Emissions]],Table8[[#This Row],[Raw Materials Direct Emissions]])/Table8[[#This Row],[Total Production Volume in Tons]],"This will be calculated automatically")</f>
        <v>1.4399039079940001</v>
      </c>
    </row>
    <row r="13" spans="1:13" x14ac:dyDescent="0.25">
      <c r="B13" s="11" t="s">
        <v>29</v>
      </c>
    </row>
    <row r="14" spans="1:13" x14ac:dyDescent="0.25">
      <c r="B14" s="10" t="s">
        <v>293</v>
      </c>
      <c r="C14" s="10" t="s">
        <v>284</v>
      </c>
      <c r="D14" s="10" t="s">
        <v>8</v>
      </c>
      <c r="E14" s="10" t="s">
        <v>292</v>
      </c>
    </row>
    <row r="15" spans="1:13" x14ac:dyDescent="0.25">
      <c r="A15" s="8" t="str">
        <f>_xlfn.CONCAT(B15,D15)</f>
        <v>Coal (industrial)tonnes</v>
      </c>
      <c r="B15" s="15" t="s">
        <v>330</v>
      </c>
      <c r="C15" s="16">
        <v>6001</v>
      </c>
      <c r="D15" s="17" t="s">
        <v>301</v>
      </c>
      <c r="E15" s="22" cm="1">
        <f t="array" ref="E15">_xlfn.IFS(ISNUMBER(INDEX(Fuels!$E$2:$E$110,MATCH(A15,Fuels!$A$2:$A$110,0),1)), (INDEX(Fuels!$E$2:$E$110,MATCH(A15,Fuels!$A$2:$A$110,0),1)*C15/1000), ISTEXT(INDEX(Fuels!$E$2:$E$110,MATCH(A15,Fuels!$A$2:$A$110,0),1)),  (INDEX(Fuels!$E$2:$E$110,MATCH(A15,Fuels!$A$2:$A$110,0),1)), ISERROR(INDEX(Fuels!$E$2:$E$110,MATCH(A15,Fuels!$A$2:$A$110,0),1)), "UNIT MISMATCH")</f>
        <v>14399.039079940001</v>
      </c>
    </row>
    <row r="16" spans="1:13" x14ac:dyDescent="0.25">
      <c r="A16" s="8" t="str">
        <f t="shared" ref="A16:A41" si="0">_xlfn.CONCAT(B16,D16)</f>
        <v>Please choose FuelPlease choose Unit</v>
      </c>
      <c r="B16" s="15" t="s">
        <v>356</v>
      </c>
      <c r="C16" s="16"/>
      <c r="D16" s="17" t="s">
        <v>357</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356</v>
      </c>
      <c r="C17" s="16"/>
      <c r="D17" s="17" t="s">
        <v>357</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356</v>
      </c>
      <c r="C18" s="16"/>
      <c r="D18" s="17" t="s">
        <v>357</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356</v>
      </c>
      <c r="C19" s="16"/>
      <c r="D19" s="17" t="s">
        <v>357</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356</v>
      </c>
      <c r="C20" s="16"/>
      <c r="D20" s="17" t="s">
        <v>357</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356</v>
      </c>
      <c r="C21" s="16"/>
      <c r="D21" s="17" t="s">
        <v>357</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356</v>
      </c>
      <c r="C22" s="16"/>
      <c r="D22" s="17" t="s">
        <v>357</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356</v>
      </c>
      <c r="C23" s="16"/>
      <c r="D23" s="17" t="s">
        <v>357</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356</v>
      </c>
      <c r="C24" s="16"/>
      <c r="D24" s="17" t="s">
        <v>357</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356</v>
      </c>
      <c r="C25" s="16"/>
      <c r="D25" s="17" t="s">
        <v>357</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356</v>
      </c>
      <c r="C26" s="16"/>
      <c r="D26" s="17" t="s">
        <v>357</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356</v>
      </c>
      <c r="C27" s="16"/>
      <c r="D27" s="17" t="s">
        <v>357</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356</v>
      </c>
      <c r="C28" s="16"/>
      <c r="D28" s="17" t="s">
        <v>357</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356</v>
      </c>
      <c r="C29" s="18"/>
      <c r="D29" s="17" t="s">
        <v>357</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356</v>
      </c>
      <c r="C30" s="18"/>
      <c r="D30" s="17" t="s">
        <v>357</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356</v>
      </c>
      <c r="C31" s="18"/>
      <c r="D31" s="17" t="s">
        <v>357</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356</v>
      </c>
      <c r="C32" s="18"/>
      <c r="D32" s="17" t="s">
        <v>357</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356</v>
      </c>
      <c r="C33" s="18"/>
      <c r="D33" s="17" t="s">
        <v>357</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356</v>
      </c>
      <c r="C34" s="18"/>
      <c r="D34" s="17" t="s">
        <v>357</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356</v>
      </c>
      <c r="C35" s="18"/>
      <c r="D35" s="17" t="s">
        <v>357</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356</v>
      </c>
      <c r="C36" s="18"/>
      <c r="D36" s="17" t="s">
        <v>357</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356</v>
      </c>
      <c r="C37" s="18"/>
      <c r="D37" s="17" t="s">
        <v>357</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356</v>
      </c>
      <c r="C38" s="18"/>
      <c r="D38" s="17" t="s">
        <v>357</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356</v>
      </c>
      <c r="C39" s="18"/>
      <c r="D39" s="17" t="s">
        <v>357</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356</v>
      </c>
      <c r="C40" s="18"/>
      <c r="D40" s="17" t="s">
        <v>357</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356</v>
      </c>
      <c r="C41" s="18"/>
      <c r="D41" s="17" t="s">
        <v>357</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473</v>
      </c>
      <c r="C45" s="13">
        <v>20790000</v>
      </c>
      <c r="D45" s="14" t="s">
        <v>287</v>
      </c>
      <c r="E45" s="12" cm="1">
        <f t="array" ref="E45">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f>
        <v>17318.07</v>
      </c>
      <c r="F45" s="12">
        <f>IF(ISNUMBER(C45),INDEX(Electricity!$J$3:$J$7,MATCH(Table4[[#This Row],[Unit]],Electricity!$H$3:$H$7,0),1)*C45,"This will be calculated automatically")</f>
        <v>20790</v>
      </c>
    </row>
    <row r="47" spans="1:6" x14ac:dyDescent="0.25">
      <c r="B47" s="11" t="s">
        <v>492</v>
      </c>
    </row>
    <row r="48" spans="1:6" x14ac:dyDescent="0.25">
      <c r="B48" s="11" t="s">
        <v>486</v>
      </c>
      <c r="C48" s="10" t="s">
        <v>284</v>
      </c>
      <c r="D48" s="10" t="s">
        <v>8</v>
      </c>
      <c r="E48" s="10" t="s">
        <v>348</v>
      </c>
      <c r="F48" s="10" t="s">
        <v>349</v>
      </c>
    </row>
    <row r="49" spans="2:7" x14ac:dyDescent="0.25">
      <c r="B49" s="13" t="s">
        <v>489</v>
      </c>
      <c r="C49" s="13"/>
      <c r="D49" s="10" t="s">
        <v>301</v>
      </c>
      <c r="E49" s="12" t="str"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This will be calculated automatically</v>
      </c>
      <c r="F49" s="12" t="str"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This will be calculated automatically</v>
      </c>
      <c r="G49" s="10" t="str">
        <f>IF(Table9[[#This Row],[Unit]]="tonnes", "OK", "UNIT MUST BE IN TONNES")</f>
        <v>OK</v>
      </c>
    </row>
    <row r="50" spans="2:7" x14ac:dyDescent="0.25">
      <c r="B50" s="13" t="s">
        <v>489</v>
      </c>
      <c r="C50" s="13"/>
      <c r="D50" s="10" t="s">
        <v>301</v>
      </c>
      <c r="E50" s="12" t="str"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This will be calculated automatically</v>
      </c>
      <c r="F50" s="12" t="str"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This will be calculated automatically</v>
      </c>
      <c r="G50" s="10" t="str">
        <f>IF(Table9[[#This Row],[Unit]]="tonnes", "OK", "UNIT MUST BE IN TONNES")</f>
        <v>OK</v>
      </c>
    </row>
    <row r="51" spans="2:7" x14ac:dyDescent="0.25">
      <c r="B51" s="13" t="s">
        <v>489</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489</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489</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489</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489</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489</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489</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489</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mergeCells count="1">
    <mergeCell ref="A1:M1"/>
  </mergeCells>
  <conditionalFormatting sqref="D49:D58">
    <cfRule type="notContainsText" dxfId="29" priority="6" operator="notContains" text="tonnes">
      <formula>ISERROR(SEARCH("tonnes",D49))</formula>
    </cfRule>
  </conditionalFormatting>
  <conditionalFormatting sqref="E15:E41">
    <cfRule type="containsText" dxfId="28" priority="10" operator="containsText" text="Input">
      <formula>NOT(ISERROR(SEARCH("Input",E15)))</formula>
    </cfRule>
    <cfRule type="containsText" dxfId="27" priority="11" operator="containsText" text="calculated">
      <formula>NOT(ISERROR(SEARCH("calculated",E15)))</formula>
    </cfRule>
    <cfRule type="containsText" dxfId="26" priority="12" operator="containsText" text="MISMATCH">
      <formula>NOT(ISERROR(SEARCH("MISMATCH",E15)))</formula>
    </cfRule>
  </conditionalFormatting>
  <conditionalFormatting sqref="E45">
    <cfRule type="containsText" dxfId="25" priority="9" operator="containsText" text="Input">
      <formula>NOT(ISERROR(SEARCH("Input",E45)))</formula>
    </cfRule>
  </conditionalFormatting>
  <conditionalFormatting sqref="E49:F58">
    <cfRule type="containsText" dxfId="24" priority="1" operator="containsText" text="Input Indirect SEE in &quot;Precursor Materials&quot; Tab Cell D4">
      <formula>NOT(ISERROR(SEARCH("Input Indirect SEE in ""Precursor Materials"" Tab Cell D4",E49)))</formula>
    </cfRule>
    <cfRule type="containsText" dxfId="23" priority="2" operator="containsText" text="Input Direct SEE in &quot;Precursor Materials&quot; Tab Cell C4">
      <formula>NOT(ISERROR(SEARCH("Input Direct SEE in ""Precursor Materials"" Tab Cell C4",E49)))</formula>
    </cfRule>
    <cfRule type="containsText" dxfId="22" priority="3" operator="containsText" text="Input Indirect SEE in &quot;Precursor Materials&quot; Tab Cell D3">
      <formula>NOT(ISERROR(SEARCH("Input Indirect SEE in ""Precursor Materials"" Tab Cell D3",E49)))</formula>
    </cfRule>
    <cfRule type="containsText" dxfId="21" priority="4" operator="containsText" text="Input Direct SEE in &quot;Precursor Materials&quot; Tab Cell C3">
      <formula>NOT(ISERROR(SEARCH("Input Direct SEE in ""Precursor Materials"" Tab Cell C3",E49)))</formula>
    </cfRule>
  </conditionalFormatting>
  <conditionalFormatting sqref="G49:G58">
    <cfRule type="containsText" dxfId="20" priority="7" operator="containsText" text="UNIT">
      <formula>NOT(ISERROR(SEARCH("UNIT",G49)))</formula>
    </cfRule>
    <cfRule type="containsText" dxfId="19" priority="8" operator="containsText" text="OK">
      <formula>NOT(ISERROR(SEARCH("OK",G49)))</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449</v>
      </c>
      <c r="E3" t="s">
        <v>359</v>
      </c>
      <c r="F3" s="7"/>
      <c r="G3" s="9" t="s">
        <v>356</v>
      </c>
      <c r="H3" t="s">
        <v>357</v>
      </c>
    </row>
    <row r="4" spans="1:8" x14ac:dyDescent="0.25">
      <c r="A4" t="s">
        <v>450</v>
      </c>
      <c r="E4" t="s">
        <v>359</v>
      </c>
      <c r="F4" s="7"/>
      <c r="G4" s="9" t="s">
        <v>300</v>
      </c>
      <c r="H4" t="s">
        <v>301</v>
      </c>
    </row>
    <row r="5" spans="1:8" x14ac:dyDescent="0.25">
      <c r="A5" t="s">
        <v>451</v>
      </c>
      <c r="E5" t="s">
        <v>359</v>
      </c>
      <c r="F5" s="7"/>
      <c r="G5" s="9" t="s">
        <v>304</v>
      </c>
      <c r="H5" t="s">
        <v>302</v>
      </c>
    </row>
    <row r="6" spans="1:8" x14ac:dyDescent="0.25">
      <c r="A6" t="s">
        <v>452</v>
      </c>
      <c r="E6" t="s">
        <v>359</v>
      </c>
      <c r="F6" s="7"/>
      <c r="G6" s="9" t="s">
        <v>305</v>
      </c>
      <c r="H6" t="s">
        <v>303</v>
      </c>
    </row>
    <row r="7" spans="1:8" x14ac:dyDescent="0.25">
      <c r="A7" t="s">
        <v>453</v>
      </c>
      <c r="E7" t="s">
        <v>359</v>
      </c>
      <c r="F7" s="7"/>
      <c r="G7" s="9" t="s">
        <v>306</v>
      </c>
      <c r="H7" t="s">
        <v>307</v>
      </c>
    </row>
    <row r="8" spans="1:8" x14ac:dyDescent="0.25">
      <c r="A8" t="s">
        <v>468</v>
      </c>
      <c r="E8" t="s">
        <v>359</v>
      </c>
      <c r="F8" s="7"/>
      <c r="G8" s="9" t="s">
        <v>295</v>
      </c>
    </row>
    <row r="9" spans="1:8" x14ac:dyDescent="0.25">
      <c r="A9" t="s">
        <v>469</v>
      </c>
      <c r="E9" t="s">
        <v>474</v>
      </c>
      <c r="F9" s="7"/>
      <c r="G9" s="9" t="s">
        <v>308</v>
      </c>
    </row>
    <row r="10" spans="1:8" x14ac:dyDescent="0.25">
      <c r="A10" t="s">
        <v>470</v>
      </c>
      <c r="E10" t="s">
        <v>475</v>
      </c>
      <c r="F10" s="7"/>
      <c r="G10" s="9" t="s">
        <v>309</v>
      </c>
    </row>
    <row r="11" spans="1:8" x14ac:dyDescent="0.25">
      <c r="A11" t="s">
        <v>471</v>
      </c>
      <c r="E11" t="s">
        <v>476</v>
      </c>
      <c r="F11" s="7"/>
      <c r="G11" t="s">
        <v>310</v>
      </c>
    </row>
    <row r="12" spans="1:8" x14ac:dyDescent="0.25">
      <c r="A12" t="s">
        <v>472</v>
      </c>
      <c r="E12" t="s">
        <v>477</v>
      </c>
      <c r="F12" s="7"/>
      <c r="G12" t="s">
        <v>312</v>
      </c>
    </row>
    <row r="13" spans="1:8" x14ac:dyDescent="0.25">
      <c r="A13" t="s">
        <v>463</v>
      </c>
      <c r="E13" t="s">
        <v>359</v>
      </c>
      <c r="F13" s="7"/>
      <c r="G13" t="s">
        <v>313</v>
      </c>
    </row>
    <row r="14" spans="1:8" x14ac:dyDescent="0.25">
      <c r="A14" t="s">
        <v>464</v>
      </c>
      <c r="E14" t="s">
        <v>478</v>
      </c>
      <c r="F14" s="7"/>
      <c r="G14" t="s">
        <v>314</v>
      </c>
    </row>
    <row r="15" spans="1:8" x14ac:dyDescent="0.25">
      <c r="A15" t="s">
        <v>465</v>
      </c>
      <c r="E15" t="s">
        <v>479</v>
      </c>
      <c r="F15" s="7"/>
      <c r="G15" t="s">
        <v>315</v>
      </c>
    </row>
    <row r="16" spans="1:8" x14ac:dyDescent="0.25">
      <c r="A16" t="s">
        <v>466</v>
      </c>
      <c r="E16" t="s">
        <v>480</v>
      </c>
      <c r="F16" s="7"/>
      <c r="G16" t="s">
        <v>316</v>
      </c>
    </row>
    <row r="17" spans="1:7" x14ac:dyDescent="0.25">
      <c r="A17" t="s">
        <v>467</v>
      </c>
      <c r="E17" t="s">
        <v>481</v>
      </c>
      <c r="F17" s="7"/>
      <c r="G17" t="s">
        <v>317</v>
      </c>
    </row>
    <row r="18" spans="1:7" x14ac:dyDescent="0.25">
      <c r="A18" t="s">
        <v>462</v>
      </c>
      <c r="E18" t="s">
        <v>359</v>
      </c>
      <c r="F18" s="7"/>
      <c r="G18" t="s">
        <v>318</v>
      </c>
    </row>
    <row r="19" spans="1:7" x14ac:dyDescent="0.25">
      <c r="A19" t="s">
        <v>458</v>
      </c>
      <c r="E19" t="s">
        <v>482</v>
      </c>
      <c r="F19" s="7"/>
      <c r="G19" t="s">
        <v>319</v>
      </c>
    </row>
    <row r="20" spans="1:7" x14ac:dyDescent="0.25">
      <c r="A20" t="s">
        <v>459</v>
      </c>
      <c r="E20" t="s">
        <v>483</v>
      </c>
      <c r="F20" s="7"/>
      <c r="G20" t="s">
        <v>320</v>
      </c>
    </row>
    <row r="21" spans="1:7" x14ac:dyDescent="0.25">
      <c r="A21" t="s">
        <v>460</v>
      </c>
      <c r="E21" t="s">
        <v>484</v>
      </c>
      <c r="F21" s="7"/>
      <c r="G21" t="s">
        <v>321</v>
      </c>
    </row>
    <row r="22" spans="1:7" x14ac:dyDescent="0.25">
      <c r="A22" t="s">
        <v>461</v>
      </c>
      <c r="E22" t="s">
        <v>485</v>
      </c>
      <c r="G22" t="s">
        <v>322</v>
      </c>
    </row>
    <row r="23" spans="1:7" x14ac:dyDescent="0.25">
      <c r="A23" t="s">
        <v>448</v>
      </c>
      <c r="B23" t="s">
        <v>299</v>
      </c>
      <c r="C23" t="s">
        <v>300</v>
      </c>
      <c r="D23" t="s">
        <v>301</v>
      </c>
      <c r="E23">
        <v>3033.38067</v>
      </c>
      <c r="G23" t="s">
        <v>323</v>
      </c>
    </row>
    <row r="24" spans="1:7" x14ac:dyDescent="0.25">
      <c r="A24" t="s">
        <v>447</v>
      </c>
      <c r="B24" t="s">
        <v>299</v>
      </c>
      <c r="C24" t="s">
        <v>300</v>
      </c>
      <c r="D24" t="s">
        <v>302</v>
      </c>
      <c r="E24">
        <v>1.74532</v>
      </c>
      <c r="G24" t="s">
        <v>324</v>
      </c>
    </row>
    <row r="25" spans="1:7" x14ac:dyDescent="0.25">
      <c r="A25" t="s">
        <v>446</v>
      </c>
      <c r="B25" t="s">
        <v>299</v>
      </c>
      <c r="C25" t="s">
        <v>300</v>
      </c>
      <c r="D25" t="s">
        <v>303</v>
      </c>
      <c r="E25">
        <v>0.24106</v>
      </c>
      <c r="G25" t="s">
        <v>325</v>
      </c>
    </row>
    <row r="26" spans="1:7" x14ac:dyDescent="0.25">
      <c r="A26" t="s">
        <v>445</v>
      </c>
      <c r="B26" t="s">
        <v>299</v>
      </c>
      <c r="C26" t="s">
        <v>304</v>
      </c>
      <c r="D26" t="s">
        <v>301</v>
      </c>
      <c r="E26">
        <v>2568.1644099999999</v>
      </c>
      <c r="G26" t="s">
        <v>326</v>
      </c>
    </row>
    <row r="27" spans="1:7" x14ac:dyDescent="0.25">
      <c r="A27" t="s">
        <v>444</v>
      </c>
      <c r="B27" t="s">
        <v>299</v>
      </c>
      <c r="C27" t="s">
        <v>304</v>
      </c>
      <c r="D27" t="s">
        <v>302</v>
      </c>
      <c r="E27">
        <v>0.44941999999999999</v>
      </c>
      <c r="G27" t="s">
        <v>327</v>
      </c>
    </row>
    <row r="28" spans="1:7" x14ac:dyDescent="0.25">
      <c r="A28" t="s">
        <v>443</v>
      </c>
      <c r="B28" t="s">
        <v>299</v>
      </c>
      <c r="C28" t="s">
        <v>304</v>
      </c>
      <c r="D28" t="s">
        <v>303</v>
      </c>
      <c r="E28">
        <v>0.20263999999999999</v>
      </c>
      <c r="G28" t="s">
        <v>328</v>
      </c>
    </row>
    <row r="29" spans="1:7" x14ac:dyDescent="0.25">
      <c r="A29" t="s">
        <v>442</v>
      </c>
      <c r="B29" t="s">
        <v>299</v>
      </c>
      <c r="C29" t="s">
        <v>305</v>
      </c>
      <c r="D29" t="s">
        <v>301</v>
      </c>
      <c r="E29">
        <v>2590.46441</v>
      </c>
      <c r="G29" t="s">
        <v>330</v>
      </c>
    </row>
    <row r="30" spans="1:7" x14ac:dyDescent="0.25">
      <c r="A30" t="s">
        <v>441</v>
      </c>
      <c r="B30" t="s">
        <v>299</v>
      </c>
      <c r="C30" t="s">
        <v>305</v>
      </c>
      <c r="D30" t="s">
        <v>302</v>
      </c>
      <c r="E30">
        <v>1.1721600000000001</v>
      </c>
      <c r="G30" t="s">
        <v>331</v>
      </c>
    </row>
    <row r="31" spans="1:7" x14ac:dyDescent="0.25">
      <c r="A31" t="s">
        <v>440</v>
      </c>
      <c r="B31" t="s">
        <v>299</v>
      </c>
      <c r="C31" t="s">
        <v>305</v>
      </c>
      <c r="D31" t="s">
        <v>303</v>
      </c>
      <c r="E31">
        <v>0.2044</v>
      </c>
      <c r="G31" t="s">
        <v>332</v>
      </c>
    </row>
    <row r="32" spans="1:7" x14ac:dyDescent="0.25">
      <c r="A32" t="s">
        <v>439</v>
      </c>
      <c r="B32" t="s">
        <v>299</v>
      </c>
      <c r="C32" t="s">
        <v>306</v>
      </c>
      <c r="D32" t="s">
        <v>301</v>
      </c>
      <c r="E32">
        <v>2939.3609499999998</v>
      </c>
      <c r="G32" t="s">
        <v>294</v>
      </c>
    </row>
    <row r="33" spans="1:7" x14ac:dyDescent="0.25">
      <c r="A33" t="s">
        <v>438</v>
      </c>
      <c r="B33" t="s">
        <v>299</v>
      </c>
      <c r="C33" t="s">
        <v>306</v>
      </c>
      <c r="D33" t="s">
        <v>302</v>
      </c>
      <c r="E33">
        <v>1.5571299999999999</v>
      </c>
      <c r="G33" t="s">
        <v>296</v>
      </c>
    </row>
    <row r="34" spans="1:7" x14ac:dyDescent="0.25">
      <c r="A34" t="s">
        <v>437</v>
      </c>
      <c r="B34" t="s">
        <v>299</v>
      </c>
      <c r="C34" t="s">
        <v>306</v>
      </c>
      <c r="D34" t="s">
        <v>303</v>
      </c>
      <c r="E34">
        <v>0.23030999999999999</v>
      </c>
      <c r="G34" t="s">
        <v>333</v>
      </c>
    </row>
    <row r="35" spans="1:7" x14ac:dyDescent="0.25">
      <c r="A35" t="s">
        <v>436</v>
      </c>
      <c r="B35" t="s">
        <v>299</v>
      </c>
      <c r="C35" t="s">
        <v>295</v>
      </c>
      <c r="D35" t="s">
        <v>301</v>
      </c>
      <c r="E35">
        <v>2568.1644099999999</v>
      </c>
      <c r="G35" t="s">
        <v>455</v>
      </c>
    </row>
    <row r="36" spans="1:7" x14ac:dyDescent="0.25">
      <c r="A36" t="s">
        <v>435</v>
      </c>
      <c r="B36" t="s">
        <v>299</v>
      </c>
      <c r="C36" t="s">
        <v>295</v>
      </c>
      <c r="D36" t="s">
        <v>307</v>
      </c>
      <c r="E36">
        <v>2.04542</v>
      </c>
      <c r="G36" t="s">
        <v>456</v>
      </c>
    </row>
    <row r="37" spans="1:7" x14ac:dyDescent="0.25">
      <c r="A37" t="s">
        <v>434</v>
      </c>
      <c r="B37" t="s">
        <v>299</v>
      </c>
      <c r="C37" t="s">
        <v>295</v>
      </c>
      <c r="D37" t="s">
        <v>303</v>
      </c>
      <c r="E37">
        <v>0.20263999999999999</v>
      </c>
      <c r="G37" t="s">
        <v>457</v>
      </c>
    </row>
    <row r="38" spans="1:7" x14ac:dyDescent="0.25">
      <c r="A38" t="s">
        <v>433</v>
      </c>
      <c r="B38" t="s">
        <v>299</v>
      </c>
      <c r="C38" t="s">
        <v>308</v>
      </c>
      <c r="D38" t="s">
        <v>301</v>
      </c>
      <c r="E38">
        <v>2590.46441</v>
      </c>
    </row>
    <row r="39" spans="1:7" x14ac:dyDescent="0.25">
      <c r="A39" t="s">
        <v>432</v>
      </c>
      <c r="B39" t="s">
        <v>299</v>
      </c>
      <c r="C39" t="s">
        <v>308</v>
      </c>
      <c r="D39" t="s">
        <v>307</v>
      </c>
      <c r="E39">
        <v>2.06318</v>
      </c>
    </row>
    <row r="40" spans="1:7" x14ac:dyDescent="0.25">
      <c r="A40" t="s">
        <v>431</v>
      </c>
      <c r="B40" t="s">
        <v>299</v>
      </c>
      <c r="C40" t="s">
        <v>308</v>
      </c>
      <c r="D40" t="s">
        <v>303</v>
      </c>
      <c r="E40">
        <v>0.2044</v>
      </c>
    </row>
    <row r="41" spans="1:7" x14ac:dyDescent="0.25">
      <c r="A41" t="s">
        <v>430</v>
      </c>
      <c r="B41" t="s">
        <v>299</v>
      </c>
      <c r="C41" t="s">
        <v>309</v>
      </c>
      <c r="D41" t="s">
        <v>301</v>
      </c>
      <c r="E41">
        <v>2578.24647</v>
      </c>
    </row>
    <row r="42" spans="1:7" x14ac:dyDescent="0.25">
      <c r="A42" t="s">
        <v>429</v>
      </c>
      <c r="B42" t="s">
        <v>299</v>
      </c>
      <c r="C42" t="s">
        <v>309</v>
      </c>
      <c r="D42" t="s">
        <v>302</v>
      </c>
      <c r="E42">
        <v>0.94440999999999997</v>
      </c>
    </row>
    <row r="43" spans="1:7" x14ac:dyDescent="0.25">
      <c r="A43" t="s">
        <v>428</v>
      </c>
      <c r="B43" t="s">
        <v>299</v>
      </c>
      <c r="C43" t="s">
        <v>309</v>
      </c>
      <c r="D43" t="s">
        <v>303</v>
      </c>
      <c r="E43">
        <v>0.19917000000000001</v>
      </c>
    </row>
    <row r="44" spans="1:7" x14ac:dyDescent="0.25">
      <c r="A44" t="s">
        <v>427</v>
      </c>
      <c r="B44" t="s">
        <v>299</v>
      </c>
      <c r="C44" t="s">
        <v>310</v>
      </c>
      <c r="D44" t="s">
        <v>301</v>
      </c>
      <c r="E44">
        <v>2997.6323299999999</v>
      </c>
    </row>
    <row r="45" spans="1:7" x14ac:dyDescent="0.25">
      <c r="A45" t="s">
        <v>426</v>
      </c>
      <c r="B45" t="s">
        <v>299</v>
      </c>
      <c r="C45" t="s">
        <v>310</v>
      </c>
      <c r="D45" t="s">
        <v>302</v>
      </c>
      <c r="E45">
        <v>1.5435700000000001</v>
      </c>
    </row>
    <row r="46" spans="1:7" x14ac:dyDescent="0.25">
      <c r="A46" t="s">
        <v>425</v>
      </c>
      <c r="B46" t="s">
        <v>299</v>
      </c>
      <c r="C46" t="s">
        <v>310</v>
      </c>
      <c r="D46" t="s">
        <v>303</v>
      </c>
      <c r="E46">
        <v>0.23257</v>
      </c>
    </row>
    <row r="47" spans="1:7" x14ac:dyDescent="0.25">
      <c r="A47" t="s">
        <v>424</v>
      </c>
      <c r="B47" t="s">
        <v>311</v>
      </c>
      <c r="C47" t="s">
        <v>312</v>
      </c>
      <c r="D47" t="s">
        <v>301</v>
      </c>
      <c r="E47">
        <v>3193.6948000000002</v>
      </c>
    </row>
    <row r="48" spans="1:7" x14ac:dyDescent="0.25">
      <c r="A48" t="s">
        <v>423</v>
      </c>
      <c r="B48" t="s">
        <v>311</v>
      </c>
      <c r="C48" t="s">
        <v>312</v>
      </c>
      <c r="D48" t="s">
        <v>302</v>
      </c>
      <c r="E48">
        <v>2.3311600000000001</v>
      </c>
    </row>
    <row r="49" spans="1:5" x14ac:dyDescent="0.25">
      <c r="A49" t="s">
        <v>422</v>
      </c>
      <c r="B49" t="s">
        <v>311</v>
      </c>
      <c r="C49" t="s">
        <v>312</v>
      </c>
      <c r="D49" t="s">
        <v>303</v>
      </c>
      <c r="E49">
        <v>0.25666</v>
      </c>
    </row>
    <row r="50" spans="1:5" x14ac:dyDescent="0.25">
      <c r="A50" t="s">
        <v>421</v>
      </c>
      <c r="B50" t="s">
        <v>311</v>
      </c>
      <c r="C50" t="s">
        <v>313</v>
      </c>
      <c r="D50" t="s">
        <v>301</v>
      </c>
      <c r="E50">
        <v>3178.3652000000002</v>
      </c>
    </row>
    <row r="51" spans="1:5" x14ac:dyDescent="0.25">
      <c r="A51" t="s">
        <v>420</v>
      </c>
      <c r="B51" t="s">
        <v>311</v>
      </c>
      <c r="C51" t="s">
        <v>313</v>
      </c>
      <c r="D51" t="s">
        <v>302</v>
      </c>
      <c r="E51">
        <v>2.5426899999999999</v>
      </c>
    </row>
    <row r="52" spans="1:5" x14ac:dyDescent="0.25">
      <c r="A52" t="s">
        <v>419</v>
      </c>
      <c r="B52" t="s">
        <v>311</v>
      </c>
      <c r="C52" t="s">
        <v>313</v>
      </c>
      <c r="D52" t="s">
        <v>303</v>
      </c>
      <c r="E52">
        <v>0.26061000000000001</v>
      </c>
    </row>
    <row r="53" spans="1:5" x14ac:dyDescent="0.25">
      <c r="A53" t="s">
        <v>418</v>
      </c>
      <c r="B53" t="s">
        <v>311</v>
      </c>
      <c r="C53" t="s">
        <v>314</v>
      </c>
      <c r="D53" t="s">
        <v>301</v>
      </c>
      <c r="E53">
        <v>3165.0418100000002</v>
      </c>
    </row>
    <row r="54" spans="1:5" x14ac:dyDescent="0.25">
      <c r="A54" t="s">
        <v>417</v>
      </c>
      <c r="B54" t="s">
        <v>311</v>
      </c>
      <c r="C54" t="s">
        <v>314</v>
      </c>
      <c r="D54" t="s">
        <v>302</v>
      </c>
      <c r="E54">
        <v>2.5401500000000001</v>
      </c>
    </row>
    <row r="55" spans="1:5" x14ac:dyDescent="0.25">
      <c r="A55" t="s">
        <v>416</v>
      </c>
      <c r="B55" t="s">
        <v>311</v>
      </c>
      <c r="C55" t="s">
        <v>314</v>
      </c>
      <c r="D55" t="s">
        <v>303</v>
      </c>
      <c r="E55">
        <v>0.25974999999999998</v>
      </c>
    </row>
    <row r="56" spans="1:5" x14ac:dyDescent="0.25">
      <c r="A56" t="s">
        <v>415</v>
      </c>
      <c r="B56" t="s">
        <v>311</v>
      </c>
      <c r="C56" t="s">
        <v>315</v>
      </c>
      <c r="D56" t="s">
        <v>301</v>
      </c>
      <c r="E56">
        <v>3014.0946199999998</v>
      </c>
    </row>
    <row r="57" spans="1:5" x14ac:dyDescent="0.25">
      <c r="A57" t="s">
        <v>414</v>
      </c>
      <c r="B57" t="s">
        <v>311</v>
      </c>
      <c r="C57" t="s">
        <v>315</v>
      </c>
      <c r="D57" t="s">
        <v>302</v>
      </c>
      <c r="E57">
        <v>2.5127899999999999</v>
      </c>
    </row>
    <row r="58" spans="1:5" x14ac:dyDescent="0.25">
      <c r="A58" t="s">
        <v>413</v>
      </c>
      <c r="B58" t="s">
        <v>311</v>
      </c>
      <c r="C58" t="s">
        <v>315</v>
      </c>
      <c r="D58" t="s">
        <v>303</v>
      </c>
      <c r="E58">
        <v>0.25402999999999998</v>
      </c>
    </row>
    <row r="59" spans="1:5" x14ac:dyDescent="0.25">
      <c r="A59" t="s">
        <v>412</v>
      </c>
      <c r="B59" t="s">
        <v>311</v>
      </c>
      <c r="C59" t="s">
        <v>316</v>
      </c>
      <c r="D59" t="s">
        <v>301</v>
      </c>
      <c r="E59">
        <v>3203.9114300000001</v>
      </c>
    </row>
    <row r="60" spans="1:5" x14ac:dyDescent="0.25">
      <c r="A60" t="s">
        <v>411</v>
      </c>
      <c r="B60" t="s">
        <v>311</v>
      </c>
      <c r="C60" t="s">
        <v>316</v>
      </c>
      <c r="D60" t="s">
        <v>302</v>
      </c>
      <c r="E60">
        <v>2.6615500000000001</v>
      </c>
    </row>
    <row r="61" spans="1:5" x14ac:dyDescent="0.25">
      <c r="A61" t="s">
        <v>410</v>
      </c>
      <c r="B61" t="s">
        <v>311</v>
      </c>
      <c r="C61" t="s">
        <v>316</v>
      </c>
      <c r="D61" t="s">
        <v>303</v>
      </c>
      <c r="E61">
        <v>0.26807999999999998</v>
      </c>
    </row>
    <row r="62" spans="1:5" x14ac:dyDescent="0.25">
      <c r="A62" t="s">
        <v>409</v>
      </c>
      <c r="B62" t="s">
        <v>311</v>
      </c>
      <c r="C62" t="s">
        <v>317</v>
      </c>
      <c r="D62" t="s">
        <v>301</v>
      </c>
      <c r="E62">
        <v>3228.8901900000001</v>
      </c>
    </row>
    <row r="63" spans="1:5" x14ac:dyDescent="0.25">
      <c r="A63" t="s">
        <v>408</v>
      </c>
      <c r="B63" t="s">
        <v>311</v>
      </c>
      <c r="C63" t="s">
        <v>317</v>
      </c>
      <c r="D63" t="s">
        <v>302</v>
      </c>
      <c r="E63">
        <v>3.1749299999999998</v>
      </c>
    </row>
    <row r="64" spans="1:5" x14ac:dyDescent="0.25">
      <c r="A64" t="s">
        <v>407</v>
      </c>
      <c r="B64" t="s">
        <v>311</v>
      </c>
      <c r="C64" t="s">
        <v>317</v>
      </c>
      <c r="D64" t="s">
        <v>303</v>
      </c>
      <c r="E64">
        <v>0.28522999999999998</v>
      </c>
    </row>
    <row r="65" spans="1:5" x14ac:dyDescent="0.25">
      <c r="A65" t="s">
        <v>406</v>
      </c>
      <c r="B65" t="s">
        <v>311</v>
      </c>
      <c r="C65" t="s">
        <v>318</v>
      </c>
      <c r="D65" t="s">
        <v>301</v>
      </c>
      <c r="E65">
        <v>3226.5785900000001</v>
      </c>
    </row>
    <row r="66" spans="1:5" x14ac:dyDescent="0.25">
      <c r="A66" t="s">
        <v>405</v>
      </c>
      <c r="B66" t="s">
        <v>311</v>
      </c>
      <c r="C66" t="s">
        <v>318</v>
      </c>
      <c r="D66" t="s">
        <v>302</v>
      </c>
      <c r="E66">
        <v>2.7554099999999999</v>
      </c>
    </row>
    <row r="67" spans="1:5" x14ac:dyDescent="0.25">
      <c r="A67" t="s">
        <v>404</v>
      </c>
      <c r="B67" t="s">
        <v>311</v>
      </c>
      <c r="C67" t="s">
        <v>318</v>
      </c>
      <c r="D67" t="s">
        <v>303</v>
      </c>
      <c r="E67">
        <v>0.27287</v>
      </c>
    </row>
    <row r="68" spans="1:5" x14ac:dyDescent="0.25">
      <c r="A68" t="s">
        <v>403</v>
      </c>
      <c r="B68" t="s">
        <v>311</v>
      </c>
      <c r="C68" t="s">
        <v>319</v>
      </c>
      <c r="D68" t="s">
        <v>301</v>
      </c>
      <c r="E68">
        <v>3180.9999200000002</v>
      </c>
    </row>
    <row r="69" spans="1:5" x14ac:dyDescent="0.25">
      <c r="A69" t="s">
        <v>402</v>
      </c>
      <c r="B69" t="s">
        <v>311</v>
      </c>
      <c r="C69" t="s">
        <v>319</v>
      </c>
      <c r="D69" t="s">
        <v>302</v>
      </c>
      <c r="E69">
        <v>2.7493400000000001</v>
      </c>
    </row>
    <row r="70" spans="1:5" x14ac:dyDescent="0.25">
      <c r="A70" t="s">
        <v>401</v>
      </c>
      <c r="B70" t="s">
        <v>311</v>
      </c>
      <c r="C70" t="s">
        <v>319</v>
      </c>
      <c r="D70" t="s">
        <v>303</v>
      </c>
      <c r="E70">
        <v>0.28100000000000003</v>
      </c>
    </row>
    <row r="71" spans="1:5" x14ac:dyDescent="0.25">
      <c r="A71" t="s">
        <v>400</v>
      </c>
      <c r="B71" t="s">
        <v>311</v>
      </c>
      <c r="C71" t="s">
        <v>320</v>
      </c>
      <c r="D71" t="s">
        <v>301</v>
      </c>
      <c r="E71">
        <v>3142.3789000000002</v>
      </c>
    </row>
    <row r="72" spans="1:5" x14ac:dyDescent="0.25">
      <c r="A72" t="s">
        <v>399</v>
      </c>
      <c r="B72" t="s">
        <v>311</v>
      </c>
      <c r="C72" t="s">
        <v>320</v>
      </c>
      <c r="D72" t="s">
        <v>302</v>
      </c>
      <c r="E72">
        <v>2.1189399999999998</v>
      </c>
    </row>
    <row r="73" spans="1:5" x14ac:dyDescent="0.25">
      <c r="A73" t="s">
        <v>398</v>
      </c>
      <c r="B73" t="s">
        <v>311</v>
      </c>
      <c r="C73" t="s">
        <v>320</v>
      </c>
      <c r="D73" t="s">
        <v>303</v>
      </c>
      <c r="E73">
        <v>0.24890999999999999</v>
      </c>
    </row>
    <row r="74" spans="1:5" x14ac:dyDescent="0.25">
      <c r="A74" t="s">
        <v>397</v>
      </c>
      <c r="B74" t="s">
        <v>311</v>
      </c>
      <c r="C74" t="s">
        <v>321</v>
      </c>
      <c r="D74" t="s">
        <v>301</v>
      </c>
      <c r="E74">
        <v>2778.5293499999998</v>
      </c>
    </row>
    <row r="75" spans="1:5" x14ac:dyDescent="0.25">
      <c r="A75" t="s">
        <v>396</v>
      </c>
      <c r="B75" t="s">
        <v>311</v>
      </c>
      <c r="C75" t="s">
        <v>321</v>
      </c>
      <c r="D75" t="s">
        <v>302</v>
      </c>
      <c r="E75">
        <v>2.0844</v>
      </c>
    </row>
    <row r="76" spans="1:5" x14ac:dyDescent="0.25">
      <c r="A76" t="s">
        <v>395</v>
      </c>
      <c r="B76" t="s">
        <v>311</v>
      </c>
      <c r="C76" t="s">
        <v>321</v>
      </c>
      <c r="D76" t="s">
        <v>303</v>
      </c>
      <c r="E76">
        <v>0.2324</v>
      </c>
    </row>
    <row r="77" spans="1:5" x14ac:dyDescent="0.25">
      <c r="A77" t="s">
        <v>394</v>
      </c>
      <c r="B77" t="s">
        <v>311</v>
      </c>
      <c r="C77" t="s">
        <v>322</v>
      </c>
      <c r="D77" t="s">
        <v>301</v>
      </c>
      <c r="E77">
        <v>3154.0821299999998</v>
      </c>
    </row>
    <row r="78" spans="1:5" x14ac:dyDescent="0.25">
      <c r="A78" t="s">
        <v>393</v>
      </c>
      <c r="B78" t="s">
        <v>311</v>
      </c>
      <c r="C78" t="s">
        <v>322</v>
      </c>
      <c r="D78" t="s">
        <v>302</v>
      </c>
      <c r="E78">
        <v>2.35372</v>
      </c>
    </row>
    <row r="79" spans="1:5" x14ac:dyDescent="0.25">
      <c r="A79" t="s">
        <v>392</v>
      </c>
      <c r="B79" t="s">
        <v>311</v>
      </c>
      <c r="C79" t="s">
        <v>322</v>
      </c>
      <c r="D79" t="s">
        <v>303</v>
      </c>
      <c r="E79">
        <v>0.25459999999999999</v>
      </c>
    </row>
    <row r="80" spans="1:5" x14ac:dyDescent="0.25">
      <c r="A80" t="s">
        <v>391</v>
      </c>
      <c r="B80" t="s">
        <v>311</v>
      </c>
      <c r="C80" t="s">
        <v>323</v>
      </c>
      <c r="D80" t="s">
        <v>301</v>
      </c>
      <c r="E80">
        <v>3228.8901900000001</v>
      </c>
    </row>
    <row r="81" spans="1:5" x14ac:dyDescent="0.25">
      <c r="A81" t="s">
        <v>390</v>
      </c>
      <c r="B81" t="s">
        <v>311</v>
      </c>
      <c r="C81" t="s">
        <v>323</v>
      </c>
      <c r="D81" t="s">
        <v>302</v>
      </c>
      <c r="E81">
        <v>3.1749299999999998</v>
      </c>
    </row>
    <row r="82" spans="1:5" x14ac:dyDescent="0.25">
      <c r="A82" t="s">
        <v>389</v>
      </c>
      <c r="B82" t="s">
        <v>311</v>
      </c>
      <c r="C82" t="s">
        <v>323</v>
      </c>
      <c r="D82" t="s">
        <v>303</v>
      </c>
      <c r="E82">
        <v>0.28522999999999998</v>
      </c>
    </row>
    <row r="83" spans="1:5" x14ac:dyDescent="0.25">
      <c r="A83" t="s">
        <v>388</v>
      </c>
      <c r="B83" t="s">
        <v>311</v>
      </c>
      <c r="C83" t="s">
        <v>324</v>
      </c>
      <c r="D83" t="s">
        <v>301</v>
      </c>
      <c r="E83">
        <v>3226.5785900000001</v>
      </c>
    </row>
    <row r="84" spans="1:5" x14ac:dyDescent="0.25">
      <c r="A84" t="s">
        <v>387</v>
      </c>
      <c r="B84" t="s">
        <v>311</v>
      </c>
      <c r="C84" t="s">
        <v>324</v>
      </c>
      <c r="D84" t="s">
        <v>302</v>
      </c>
      <c r="E84">
        <v>2.7554099999999999</v>
      </c>
    </row>
    <row r="85" spans="1:5" x14ac:dyDescent="0.25">
      <c r="A85" t="s">
        <v>386</v>
      </c>
      <c r="B85" t="s">
        <v>311</v>
      </c>
      <c r="C85" t="s">
        <v>324</v>
      </c>
      <c r="D85" t="s">
        <v>303</v>
      </c>
      <c r="E85">
        <v>0.27287</v>
      </c>
    </row>
    <row r="86" spans="1:5" x14ac:dyDescent="0.25">
      <c r="A86" t="s">
        <v>385</v>
      </c>
      <c r="B86" t="s">
        <v>311</v>
      </c>
      <c r="C86" t="s">
        <v>325</v>
      </c>
      <c r="D86" t="s">
        <v>301</v>
      </c>
      <c r="E86">
        <v>2944.3209299999999</v>
      </c>
    </row>
    <row r="87" spans="1:5" x14ac:dyDescent="0.25">
      <c r="A87" t="s">
        <v>384</v>
      </c>
      <c r="B87" t="s">
        <v>311</v>
      </c>
      <c r="C87" t="s">
        <v>325</v>
      </c>
      <c r="D87" t="s">
        <v>302</v>
      </c>
    </row>
    <row r="88" spans="1:5" x14ac:dyDescent="0.25">
      <c r="A88" t="s">
        <v>383</v>
      </c>
      <c r="B88" t="s">
        <v>311</v>
      </c>
      <c r="C88" t="s">
        <v>325</v>
      </c>
      <c r="D88" t="s">
        <v>303</v>
      </c>
      <c r="E88">
        <v>0.25961000000000001</v>
      </c>
    </row>
    <row r="89" spans="1:5" x14ac:dyDescent="0.25">
      <c r="A89" t="s">
        <v>382</v>
      </c>
      <c r="B89" t="s">
        <v>311</v>
      </c>
      <c r="C89" t="s">
        <v>326</v>
      </c>
      <c r="D89" t="s">
        <v>301</v>
      </c>
      <c r="E89">
        <v>3219.37916</v>
      </c>
    </row>
    <row r="90" spans="1:5" x14ac:dyDescent="0.25">
      <c r="A90" t="s">
        <v>381</v>
      </c>
      <c r="B90" t="s">
        <v>311</v>
      </c>
      <c r="C90" t="s">
        <v>326</v>
      </c>
      <c r="D90" t="s">
        <v>302</v>
      </c>
      <c r="E90">
        <v>2.7492299999999998</v>
      </c>
    </row>
    <row r="91" spans="1:5" x14ac:dyDescent="0.25">
      <c r="A91" t="s">
        <v>380</v>
      </c>
      <c r="B91" t="s">
        <v>311</v>
      </c>
      <c r="C91" t="s">
        <v>326</v>
      </c>
      <c r="D91" t="s">
        <v>303</v>
      </c>
      <c r="E91">
        <v>0.27457999999999999</v>
      </c>
    </row>
    <row r="92" spans="1:5" x14ac:dyDescent="0.25">
      <c r="A92" t="s">
        <v>379</v>
      </c>
      <c r="B92" t="s">
        <v>311</v>
      </c>
      <c r="C92" t="s">
        <v>327</v>
      </c>
      <c r="D92" t="s">
        <v>301</v>
      </c>
      <c r="E92">
        <v>3245.3044100000002</v>
      </c>
    </row>
    <row r="93" spans="1:5" x14ac:dyDescent="0.25">
      <c r="A93" t="s">
        <v>378</v>
      </c>
      <c r="B93" t="s">
        <v>311</v>
      </c>
      <c r="C93" t="s">
        <v>327</v>
      </c>
      <c r="D93" t="s">
        <v>302</v>
      </c>
      <c r="E93">
        <v>2.7713899999999998</v>
      </c>
    </row>
    <row r="94" spans="1:5" x14ac:dyDescent="0.25">
      <c r="A94" t="s">
        <v>377</v>
      </c>
      <c r="B94" t="s">
        <v>311</v>
      </c>
      <c r="C94" t="s">
        <v>327</v>
      </c>
      <c r="D94" t="s">
        <v>303</v>
      </c>
      <c r="E94">
        <v>0.27445999999999998</v>
      </c>
    </row>
    <row r="95" spans="1:5" x14ac:dyDescent="0.25">
      <c r="A95" t="s">
        <v>376</v>
      </c>
      <c r="B95" t="s">
        <v>311</v>
      </c>
      <c r="C95" t="s">
        <v>328</v>
      </c>
      <c r="D95" t="s">
        <v>301</v>
      </c>
      <c r="E95">
        <v>3154.7533400000002</v>
      </c>
    </row>
    <row r="96" spans="1:5" x14ac:dyDescent="0.25">
      <c r="A96" t="s">
        <v>375</v>
      </c>
      <c r="B96" t="s">
        <v>311</v>
      </c>
      <c r="C96" t="s">
        <v>328</v>
      </c>
      <c r="D96" t="s">
        <v>302</v>
      </c>
      <c r="E96">
        <v>3.10202</v>
      </c>
    </row>
    <row r="97" spans="1:5" x14ac:dyDescent="0.25">
      <c r="A97" t="s">
        <v>374</v>
      </c>
      <c r="B97" t="s">
        <v>311</v>
      </c>
      <c r="C97" t="s">
        <v>328</v>
      </c>
      <c r="D97" t="s">
        <v>303</v>
      </c>
      <c r="E97">
        <v>0.27868999999999999</v>
      </c>
    </row>
    <row r="98" spans="1:5" x14ac:dyDescent="0.25">
      <c r="A98" t="s">
        <v>373</v>
      </c>
      <c r="B98" t="s">
        <v>329</v>
      </c>
      <c r="C98" t="s">
        <v>330</v>
      </c>
      <c r="D98" t="s">
        <v>301</v>
      </c>
      <c r="E98">
        <v>2399.4399400000002</v>
      </c>
    </row>
    <row r="99" spans="1:5" x14ac:dyDescent="0.25">
      <c r="A99" t="s">
        <v>372</v>
      </c>
      <c r="B99" t="s">
        <v>329</v>
      </c>
      <c r="C99" t="s">
        <v>330</v>
      </c>
      <c r="D99" t="s">
        <v>303</v>
      </c>
      <c r="E99">
        <v>0.34001999999999999</v>
      </c>
    </row>
    <row r="100" spans="1:5" x14ac:dyDescent="0.25">
      <c r="A100" t="s">
        <v>371</v>
      </c>
      <c r="B100" t="s">
        <v>329</v>
      </c>
      <c r="C100" t="s">
        <v>331</v>
      </c>
      <c r="D100" t="s">
        <v>301</v>
      </c>
      <c r="E100">
        <v>2262.1144800000002</v>
      </c>
    </row>
    <row r="101" spans="1:5" x14ac:dyDescent="0.25">
      <c r="A101" t="s">
        <v>370</v>
      </c>
      <c r="B101" t="s">
        <v>329</v>
      </c>
      <c r="C101" t="s">
        <v>331</v>
      </c>
      <c r="D101" t="s">
        <v>303</v>
      </c>
      <c r="E101">
        <v>0.33367999999999998</v>
      </c>
    </row>
    <row r="102" spans="1:5" x14ac:dyDescent="0.25">
      <c r="A102" t="s">
        <v>369</v>
      </c>
      <c r="B102" t="s">
        <v>329</v>
      </c>
      <c r="C102" t="s">
        <v>332</v>
      </c>
      <c r="D102" t="s">
        <v>301</v>
      </c>
      <c r="E102">
        <v>2904.9523399999998</v>
      </c>
    </row>
    <row r="103" spans="1:5" x14ac:dyDescent="0.25">
      <c r="A103" t="s">
        <v>368</v>
      </c>
      <c r="B103" t="s">
        <v>329</v>
      </c>
      <c r="C103" t="s">
        <v>332</v>
      </c>
      <c r="D103" t="s">
        <v>303</v>
      </c>
      <c r="E103">
        <v>0.36548999999999998</v>
      </c>
    </row>
    <row r="104" spans="1:5" x14ac:dyDescent="0.25">
      <c r="A104" t="s">
        <v>367</v>
      </c>
      <c r="B104" t="s">
        <v>329</v>
      </c>
      <c r="C104" t="s">
        <v>294</v>
      </c>
      <c r="D104" t="s">
        <v>301</v>
      </c>
      <c r="E104">
        <v>3164.65002</v>
      </c>
    </row>
    <row r="105" spans="1:5" x14ac:dyDescent="0.25">
      <c r="A105" t="s">
        <v>366</v>
      </c>
      <c r="B105" t="s">
        <v>329</v>
      </c>
      <c r="C105" t="s">
        <v>294</v>
      </c>
      <c r="D105" t="s">
        <v>303</v>
      </c>
      <c r="E105">
        <v>0.37674999999999997</v>
      </c>
    </row>
    <row r="106" spans="1:5" x14ac:dyDescent="0.25">
      <c r="A106" t="s">
        <v>365</v>
      </c>
      <c r="B106" t="s">
        <v>329</v>
      </c>
      <c r="C106" t="s">
        <v>296</v>
      </c>
      <c r="D106" t="s">
        <v>301</v>
      </c>
      <c r="E106">
        <v>3386.57168</v>
      </c>
    </row>
    <row r="107" spans="1:5" x14ac:dyDescent="0.25">
      <c r="A107" t="s">
        <v>364</v>
      </c>
      <c r="B107" t="s">
        <v>329</v>
      </c>
      <c r="C107" t="s">
        <v>296</v>
      </c>
      <c r="D107" t="s">
        <v>303</v>
      </c>
      <c r="E107">
        <v>0.35886000000000001</v>
      </c>
    </row>
    <row r="108" spans="1:5" x14ac:dyDescent="0.25">
      <c r="A108" t="s">
        <v>363</v>
      </c>
      <c r="B108" t="s">
        <v>329</v>
      </c>
      <c r="C108" t="s">
        <v>333</v>
      </c>
      <c r="D108" t="s">
        <v>301</v>
      </c>
      <c r="E108">
        <v>2258.5866999999998</v>
      </c>
    </row>
    <row r="109" spans="1:5" x14ac:dyDescent="0.25">
      <c r="A109" t="s">
        <v>362</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2" id="{9DBD2C52-36E7-4CE6-901F-0A324E6DCF57}">
            <xm:f>COUNTIF('SIMPLEST - PER WEIGHT'!$E$15:$E$41,$E$9)</xm:f>
            <x14:dxf>
              <font>
                <b/>
                <i val="0"/>
                <color rgb="FFFF0000"/>
              </font>
              <fill>
                <patternFill>
                  <bgColor rgb="FFFFFF00"/>
                </patternFill>
              </fill>
            </x14:dxf>
          </x14:cfRule>
          <xm:sqref>E9</xm:sqref>
        </x14:conditionalFormatting>
        <x14:conditionalFormatting xmlns:xm="http://schemas.microsoft.com/office/excel/2006/main">
          <x14:cfRule type="expression" priority="11" id="{60D52CCB-7EA9-4436-A36B-3940BF092179}">
            <xm:f>COUNTIF('SIMPLEST - PER WEIGHT'!$E$15:$E$41,$E$10)</xm:f>
            <x14:dxf>
              <font>
                <b/>
                <i val="0"/>
                <color rgb="FFFF0000"/>
              </font>
              <fill>
                <patternFill>
                  <bgColor rgb="FFFFFF00"/>
                </patternFill>
              </fill>
            </x14:dxf>
          </x14:cfRule>
          <xm:sqref>E10</xm:sqref>
        </x14:conditionalFormatting>
        <x14:conditionalFormatting xmlns:xm="http://schemas.microsoft.com/office/excel/2006/main">
          <x14:cfRule type="expression" priority="10" id="{99D8901C-5FF2-4431-A7E3-22FDBDB95262}">
            <xm:f>COUNTIF('SIMPLEST - PER WEIGHT'!$E$15:$E$41,$E$11)</xm:f>
            <x14:dxf>
              <font>
                <b/>
                <i val="0"/>
                <color rgb="FFFF0000"/>
              </font>
              <fill>
                <patternFill>
                  <bgColor rgb="FFFFFF00"/>
                </patternFill>
              </fill>
            </x14:dxf>
          </x14:cfRule>
          <xm:sqref>E11</xm:sqref>
        </x14:conditionalFormatting>
        <x14:conditionalFormatting xmlns:xm="http://schemas.microsoft.com/office/excel/2006/main">
          <x14:cfRule type="expression" priority="9" id="{DF42B3F5-6E56-4C89-A0A9-7D44FDE42825}">
            <xm:f>COUNTIF('SIMPLEST - PER WEIGHT'!$E$15:$E$41,$E$12)</xm:f>
            <x14:dxf>
              <font>
                <b/>
                <i val="0"/>
                <color rgb="FFFF0000"/>
              </font>
              <fill>
                <patternFill>
                  <bgColor rgb="FFFFFF00"/>
                </patternFill>
              </fill>
            </x14:dxf>
          </x14:cfRule>
          <xm:sqref>E12</xm:sqref>
        </x14:conditionalFormatting>
        <x14:conditionalFormatting xmlns:xm="http://schemas.microsoft.com/office/excel/2006/main">
          <x14:cfRule type="expression" priority="8" id="{1D3F5E50-0BE9-46DE-AD83-96E93E5282A5}">
            <xm:f>COUNTIF('SIMPLEST - PER WEIGHT'!$E$15:$E$41,$E$14)</xm:f>
            <x14:dxf>
              <font>
                <b/>
                <i val="0"/>
                <color rgb="FFFF0000"/>
              </font>
              <fill>
                <patternFill>
                  <bgColor rgb="FFFFFF00"/>
                </patternFill>
              </fill>
            </x14:dxf>
          </x14:cfRule>
          <xm:sqref>E14</xm:sqref>
        </x14:conditionalFormatting>
        <x14:conditionalFormatting xmlns:xm="http://schemas.microsoft.com/office/excel/2006/main">
          <x14:cfRule type="expression" priority="7" id="{C256A20D-9645-4EE2-93BE-29182528A788}">
            <xm:f>COUNTIF('SIMPLEST - PER WEIGHT'!$E$15:$E$41,$E$15)</xm:f>
            <x14:dxf>
              <font>
                <b/>
                <i val="0"/>
                <color rgb="FFFF0000"/>
              </font>
              <fill>
                <patternFill>
                  <bgColor rgb="FFFFFF00"/>
                </patternFill>
              </fill>
            </x14:dxf>
          </x14:cfRule>
          <xm:sqref>E15</xm:sqref>
        </x14:conditionalFormatting>
        <x14:conditionalFormatting xmlns:xm="http://schemas.microsoft.com/office/excel/2006/main">
          <x14:cfRule type="expression" priority="6" id="{E818EA08-46EF-44B1-B0E0-B0CCDE8C8E08}">
            <xm:f>COUNTIF('SIMPLEST - PER WEIGHT'!$E$15:$E$41,$E$16)</xm:f>
            <x14:dxf>
              <font>
                <b/>
                <i val="0"/>
                <color rgb="FFFF0000"/>
              </font>
              <fill>
                <patternFill>
                  <bgColor rgb="FFFFFF00"/>
                </patternFill>
              </fill>
            </x14:dxf>
          </x14:cfRule>
          <xm:sqref>E16</xm:sqref>
        </x14:conditionalFormatting>
        <x14:conditionalFormatting xmlns:xm="http://schemas.microsoft.com/office/excel/2006/main">
          <x14:cfRule type="expression" priority="5" id="{56DC980E-FA6E-46E1-9A41-7DD1D575BB5C}">
            <xm:f>COUNTIF('SIMPLEST - PER WEIGHT'!$E$15:$E$41,$E$17)</xm:f>
            <x14:dxf>
              <font>
                <b/>
                <i val="0"/>
                <color rgb="FFFF0000"/>
              </font>
              <fill>
                <patternFill>
                  <bgColor rgb="FFFFFF00"/>
                </patternFill>
              </fill>
            </x14:dxf>
          </x14:cfRule>
          <xm:sqref>E17</xm:sqref>
        </x14:conditionalFormatting>
        <x14:conditionalFormatting xmlns:xm="http://schemas.microsoft.com/office/excel/2006/main">
          <x14:cfRule type="expression" priority="4" id="{6707AAB3-B0F8-45D1-A6FF-3347DC1B7C57}">
            <xm:f>COUNTIF('SIMPLEST - PER WEIGHT'!$E$15:$E$41,$E$19)</xm:f>
            <x14:dxf>
              <font>
                <b/>
                <i val="0"/>
                <color rgb="FFFF0000"/>
              </font>
              <fill>
                <patternFill>
                  <bgColor rgb="FFFFFF00"/>
                </patternFill>
              </fill>
            </x14:dxf>
          </x14:cfRule>
          <xm:sqref>E19</xm:sqref>
        </x14:conditionalFormatting>
        <x14:conditionalFormatting xmlns:xm="http://schemas.microsoft.com/office/excel/2006/main">
          <x14:cfRule type="expression" priority="3" id="{5970A69E-1BAE-4C3A-9D45-0D3BE87F4069}">
            <xm:f>COUNTIF('SIMPLEST - PER WEIGHT'!$E$15:$E$41,$E$20)</xm:f>
            <x14:dxf>
              <font>
                <b/>
                <i val="0"/>
                <color rgb="FFFF0000"/>
              </font>
              <fill>
                <patternFill>
                  <bgColor rgb="FFFFFF00"/>
                </patternFill>
              </fill>
            </x14:dxf>
          </x14:cfRule>
          <xm:sqref>E20</xm:sqref>
        </x14:conditionalFormatting>
        <x14:conditionalFormatting xmlns:xm="http://schemas.microsoft.com/office/excel/2006/main">
          <x14:cfRule type="expression" priority="2" id="{FDBB77C7-9EEE-4870-8BA4-A984BE01E38A}">
            <xm:f>COUNTIF('SIMPLEST - PER WEIGHT'!$E$15:$E$41,$E$21)</xm:f>
            <x14:dxf>
              <font>
                <b/>
                <i val="0"/>
                <color rgb="FFFF0000"/>
              </font>
              <fill>
                <patternFill>
                  <bgColor rgb="FFFFFF00"/>
                </patternFill>
              </fill>
            </x14:dxf>
          </x14:cfRule>
          <xm:sqref>E21</xm:sqref>
        </x14:conditionalFormatting>
        <x14:conditionalFormatting xmlns:xm="http://schemas.microsoft.com/office/excel/2006/main">
          <x14:cfRule type="expression" priority="1" id="{4B0B508B-DC62-4A77-8A63-BB2BC5076B63}">
            <xm:f>COUNTIF('SIMPLEST - PER WEIGHT'!$E$15:$E$41,$E$22)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1" activePane="bottomRight" state="frozen"/>
      <selection pane="topRight" activeCell="C1" sqref="C1"/>
      <selection pane="bottomLeft" activeCell="A3" sqref="A3"/>
      <selection pane="bottomRight"/>
    </sheetView>
  </sheetViews>
  <sheetFormatPr defaultRowHeight="15" x14ac:dyDescent="0.25"/>
  <cols>
    <col min="5" max="5" width="57.28515625" bestFit="1" customWidth="1"/>
    <col min="6" max="6" width="60.42578125" customWidth="1"/>
  </cols>
  <sheetData>
    <row r="2" spans="2:10" x14ac:dyDescent="0.25">
      <c r="B2" s="1" t="s">
        <v>30</v>
      </c>
      <c r="C2" s="1" t="s">
        <v>31</v>
      </c>
      <c r="D2" s="1" t="s">
        <v>32</v>
      </c>
      <c r="E2" s="1" t="s">
        <v>33</v>
      </c>
      <c r="F2" s="1" t="s">
        <v>34</v>
      </c>
      <c r="H2" s="1" t="s">
        <v>286</v>
      </c>
    </row>
    <row r="3" spans="2:10" x14ac:dyDescent="0.25">
      <c r="B3" t="s">
        <v>355</v>
      </c>
      <c r="H3" t="s">
        <v>354</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ht="15.75" thickBot="1" x14ac:dyDescent="0.3">
      <c r="B128" t="s">
        <v>473</v>
      </c>
      <c r="C128" t="s">
        <v>508</v>
      </c>
      <c r="E128" s="3"/>
      <c r="F128">
        <v>0.83299999999999996</v>
      </c>
    </row>
    <row r="129" spans="6:6" ht="15.75" thickBot="1" x14ac:dyDescent="0.3">
      <c r="F129" s="26" t="s">
        <v>497</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WEIGHT'!$E$45,F128)))</xm:f>
            <xm:f>'SIMPLEST - PER WEIGHT'!$E$45</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E20"/>
  <sheetViews>
    <sheetView zoomScale="120" zoomScaleNormal="120" workbookViewId="0">
      <pane ySplit="1" topLeftCell="A2" activePane="bottomLeft" state="frozen"/>
      <selection pane="bottomLeft"/>
    </sheetView>
  </sheetViews>
  <sheetFormatPr defaultRowHeight="15" x14ac:dyDescent="0.25"/>
  <cols>
    <col min="2" max="2" width="42.140625" bestFit="1" customWidth="1"/>
    <col min="3" max="3" width="45.5703125" customWidth="1"/>
    <col min="4" max="4" width="47.28515625" bestFit="1" customWidth="1"/>
    <col min="5" max="5" width="24.28515625" bestFit="1" customWidth="1"/>
  </cols>
  <sheetData>
    <row r="1" spans="2:5" x14ac:dyDescent="0.25">
      <c r="C1" t="s">
        <v>502</v>
      </c>
      <c r="D1" t="s">
        <v>501</v>
      </c>
      <c r="E1" t="s">
        <v>499</v>
      </c>
    </row>
    <row r="2" spans="2:5" x14ac:dyDescent="0.25">
      <c r="B2" t="s">
        <v>489</v>
      </c>
      <c r="C2" t="s">
        <v>359</v>
      </c>
      <c r="D2" t="s">
        <v>359</v>
      </c>
    </row>
    <row r="3" spans="2:5" x14ac:dyDescent="0.25">
      <c r="B3" t="s">
        <v>487</v>
      </c>
      <c r="C3" t="s">
        <v>510</v>
      </c>
      <c r="D3" t="s">
        <v>503</v>
      </c>
    </row>
    <row r="4" spans="2:5" x14ac:dyDescent="0.25">
      <c r="B4" t="s">
        <v>488</v>
      </c>
      <c r="C4" t="s">
        <v>511</v>
      </c>
      <c r="D4" t="s">
        <v>504</v>
      </c>
    </row>
    <row r="5" spans="2:5" x14ac:dyDescent="0.25">
      <c r="B5" t="s">
        <v>490</v>
      </c>
      <c r="C5">
        <v>2.36</v>
      </c>
      <c r="D5">
        <v>8.14</v>
      </c>
    </row>
    <row r="6" spans="2:5" x14ac:dyDescent="0.25">
      <c r="B6" t="s">
        <v>491</v>
      </c>
      <c r="C6">
        <v>2.31</v>
      </c>
      <c r="D6">
        <v>7.49</v>
      </c>
    </row>
    <row r="7" spans="2:5" x14ac:dyDescent="0.25">
      <c r="B7" t="s">
        <v>494</v>
      </c>
      <c r="C7">
        <v>2.73</v>
      </c>
      <c r="D7">
        <v>9.3000000000000007</v>
      </c>
    </row>
    <row r="8" spans="2:5" x14ac:dyDescent="0.25">
      <c r="B8" t="s">
        <v>493</v>
      </c>
      <c r="C8">
        <v>2.86</v>
      </c>
      <c r="D8">
        <v>9.25</v>
      </c>
    </row>
    <row r="9" spans="2:5" x14ac:dyDescent="0.25">
      <c r="B9" t="s">
        <v>339</v>
      </c>
      <c r="C9">
        <v>1.97</v>
      </c>
      <c r="D9">
        <v>0.39</v>
      </c>
    </row>
    <row r="10" spans="2:5" x14ac:dyDescent="0.25">
      <c r="B10" t="s">
        <v>340</v>
      </c>
      <c r="C10">
        <v>1.95</v>
      </c>
      <c r="D10">
        <v>0.4</v>
      </c>
    </row>
    <row r="11" spans="2:5" x14ac:dyDescent="0.25">
      <c r="B11" t="s">
        <v>342</v>
      </c>
      <c r="C11">
        <v>4.8099999999999996</v>
      </c>
      <c r="D11">
        <v>0</v>
      </c>
    </row>
    <row r="12" spans="2:5" x14ac:dyDescent="0.25">
      <c r="B12" t="s">
        <v>341</v>
      </c>
      <c r="C12">
        <v>1.9</v>
      </c>
      <c r="D12">
        <v>0.17</v>
      </c>
    </row>
    <row r="13" spans="2:5" x14ac:dyDescent="0.25">
      <c r="B13" t="s">
        <v>345</v>
      </c>
      <c r="C13">
        <v>1.44</v>
      </c>
      <c r="D13">
        <v>2.08</v>
      </c>
    </row>
    <row r="14" spans="2:5" x14ac:dyDescent="0.25">
      <c r="B14" t="s">
        <v>346</v>
      </c>
      <c r="C14">
        <v>2.0699999999999998</v>
      </c>
      <c r="D14">
        <v>3.38</v>
      </c>
    </row>
    <row r="15" spans="2:5" x14ac:dyDescent="0.25">
      <c r="B15" t="s">
        <v>347</v>
      </c>
      <c r="C15">
        <v>3.48</v>
      </c>
      <c r="D15">
        <v>2.81</v>
      </c>
    </row>
    <row r="16" spans="2:5" x14ac:dyDescent="0.25">
      <c r="B16" t="s">
        <v>343</v>
      </c>
      <c r="C16">
        <v>0.31</v>
      </c>
      <c r="D16">
        <v>0.05</v>
      </c>
    </row>
    <row r="17" spans="2:4" x14ac:dyDescent="0.25">
      <c r="B17" t="s">
        <v>344</v>
      </c>
      <c r="C17">
        <v>10.4</v>
      </c>
      <c r="D17">
        <v>0</v>
      </c>
    </row>
    <row r="19" spans="2:4" x14ac:dyDescent="0.25">
      <c r="B19" t="s">
        <v>361</v>
      </c>
      <c r="C19" s="21" t="s">
        <v>360</v>
      </c>
    </row>
    <row r="20" spans="2:4" x14ac:dyDescent="0.25">
      <c r="B20" s="31" t="s">
        <v>495</v>
      </c>
      <c r="C20" s="31"/>
      <c r="D20" s="31"/>
    </row>
  </sheetData>
  <mergeCells count="1">
    <mergeCell ref="B20:D20"/>
  </mergeCells>
  <conditionalFormatting sqref="E3:E4">
    <cfRule type="containsBlanks" dxfId="1" priority="1">
      <formula>LEN(TRIM(E3))=0</formula>
    </cfRule>
    <cfRule type="containsText" dxfId="0" priority="2" operator="containsText" text="Input">
      <formula>NOT(ISERROR(SEARCH("Input",E3)))</formula>
    </cfRule>
  </conditionalFormatting>
  <hyperlinks>
    <hyperlink ref="C19" r:id="rId1" xr:uid="{97997E9D-47BC-49A2-B214-C939073F9F32}"/>
  </hyperlinks>
  <pageMargins left="0.7" right="0.7" top="0.75" bottom="0.75" header="0.3" footer="0.3"/>
  <pageSetup orientation="portrait" r:id="rId2"/>
  <extLst>
    <ext xmlns:x14="http://schemas.microsoft.com/office/spreadsheetml/2009/9/main" uri="{78C0D931-6437-407d-A8EE-F0AAD7539E65}">
      <x14:conditionalFormattings>
        <x14:conditionalFormatting xmlns:xm="http://schemas.microsoft.com/office/excel/2006/main">
          <x14:cfRule type="expression" priority="8" id="{060AC530-7B65-4086-AD31-A16ECAE59248}">
            <xm:f>COUNTIF('SIMPLEST - PER WEIGHT'!$E$49:$E$58,$C$3)</xm:f>
            <x14:dxf>
              <font>
                <b/>
                <i val="0"/>
                <color rgb="FFFF0000"/>
              </font>
              <fill>
                <patternFill>
                  <bgColor rgb="FFFFFF00"/>
                </patternFill>
              </fill>
            </x14:dxf>
          </x14:cfRule>
          <xm:sqref>C3</xm:sqref>
        </x14:conditionalFormatting>
        <x14:conditionalFormatting xmlns:xm="http://schemas.microsoft.com/office/excel/2006/main">
          <x14:cfRule type="expression" priority="6" id="{BB474CDC-D077-4A3E-8F75-512F5A662586}">
            <xm:f>COUNTIF('SIMPLEST - PER WEIGHT'!$E$49:$E$58,$C$4)</xm:f>
            <x14:dxf>
              <font>
                <b/>
                <i val="0"/>
                <color rgb="FFFF0000"/>
              </font>
              <fill>
                <patternFill>
                  <bgColor rgb="FFFFFF00"/>
                </patternFill>
              </fill>
            </x14:dxf>
          </x14:cfRule>
          <xm:sqref>C4</xm:sqref>
        </x14:conditionalFormatting>
        <x14:conditionalFormatting xmlns:xm="http://schemas.microsoft.com/office/excel/2006/main">
          <x14:cfRule type="expression" priority="7" id="{F3CB1BB6-986C-4A38-84CA-EAC8D60B0E00}">
            <xm:f>COUNTIF('SIMPLEST - PER WEIGHT'!$F$49:$F$58,$D$3)</xm:f>
            <x14:dxf>
              <font>
                <b/>
                <i val="0"/>
                <color rgb="FFFF0000"/>
              </font>
              <fill>
                <patternFill>
                  <bgColor rgb="FFFFFF00"/>
                </patternFill>
              </fill>
            </x14:dxf>
          </x14:cfRule>
          <xm:sqref>D3</xm:sqref>
        </x14:conditionalFormatting>
        <x14:conditionalFormatting xmlns:xm="http://schemas.microsoft.com/office/excel/2006/main">
          <x14:cfRule type="expression" priority="5" id="{CE656F82-0C04-41BD-B1F9-A393E7B6965A}">
            <xm:f>COUNTIF('SIMPLEST - PER WEIGHT'!$F$49:$F$58,$D$4)</xm:f>
            <x14:dxf>
              <font>
                <b/>
                <i val="0"/>
                <color rgb="FFFF0000"/>
              </font>
              <fill>
                <patternFill>
                  <bgColor rgb="FFFFFF00"/>
                </patternFill>
              </fill>
            </x14:dxf>
          </x14:cfRule>
          <xm:sqref>D4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customXml/itemProps3.xml><?xml version="1.0" encoding="utf-8"?>
<ds:datastoreItem xmlns:ds="http://schemas.openxmlformats.org/officeDocument/2006/customXml" ds:itemID="{4B787E34-9DD7-456D-8100-0A54E7EB1E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2025-09-10T21:12:55Z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2a Company B.xlsx</vt:lpwstr>
  </property>
</Properties>
</file>