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8030C6FE-876A-4B1C-89AA-720EF700763E}" xr6:coauthVersionLast="47" xr6:coauthVersionMax="47" xr10:uidLastSave="{00000000-0000-0000-0000-000000000000}"/>
  <bookViews>
    <workbookView xWindow="-120" yWindow="-120" windowWidth="38640" windowHeight="21120"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<sst xmlns="http://schemas.openxmlformats.org/spreadsheetml/2006/main" count="889" uniqueCount="512">
  <si>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</si>
  <si>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</si>
  <si>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</si>
  <si>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</si>
  <si>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</si>
  <si>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</si>
  <si>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</si>
  <si>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</si>
  <si>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</si>
  <si>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</si>
  <si>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</si>
  <si>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</si>
  <si>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</si>
  <si>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</si>
  <si>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</si>
  <si>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</si>
  <si>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</si>
  <si>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</si>
  <si>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</si>
  <si>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</si>
  <si>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</si>
  <si>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</si>
  <si>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</si>
  <si>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</si>
  <si>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</si>
  <si>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</si>
  <si>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</si>
  <si>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</si>
  <si>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</si>
  <si>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</si>
  <si>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</si>
  <si>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</si>
  <si>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</si>
  <si>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</si>
  <si>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</si>
  <si>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</si>
  <si>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</si>
  <si>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</si>
  <si>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</si>
  <si>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</si>
  <si>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</si>
  <si>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</si>
  <si>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</si>
  <si>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</si>
  <si>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</si>
  <si>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</si>
  <si>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</si>
  <si>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</si>
  <si>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</si>
  <si>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</si>
  <si>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</si>
  <si>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</si>
  <si>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</si>
  <si>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</si>
  <si>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</si>
  <si>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</si>
  <si>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</si>
  <si>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</si>
  <si>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</si>
  <si>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</si>
  <si>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</si>
  <si>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</si>
  <si>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</si>
  <si>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</si>
  <si>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</si>
  <si>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</si>
  <si>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</si>
  <si>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</si>
  <si>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</si>
  <si>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</si>
  <si>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</si>
  <si>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</si>
  <si>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</si>
  <si>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</si>
  <si>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</si>
  <si>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</si>
  <si>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</si>
  <si>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</si>
  <si>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</si>
  <si>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</si>
  <si>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</si>
  <si>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</si>
  <si>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</si>
  <si>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</si>
  <si>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</si>
  <si>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</si>
  <si>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</si>
  <si>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</si>
  <si>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</si>
  <si>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</si>
  <si>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</si>
  <si>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</si>
  <si>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</si>
  <si>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</si>
  <si>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</si>
  <si>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</si>
  <si>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</si>
  <si>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</si>
  <si>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</si>
  <si>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</si>
  <si>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</si>
  <si>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</si>
  <si>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</si>
  <si>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</si>
  <si>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</si>
  <si>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</si>
  <si>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</si>
  <si>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</si>
  <si>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</si>
  <si>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</si>
  <si>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</si>
  <si>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</si>
  <si>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</si>
  <si>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</si>
  <si>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</si>
  <si>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</si>
  <si>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</si>
  <si>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</si>
  <si>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</si>
  <si>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</si>
  <si>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</si>
  <si>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</si>
  <si>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</si>
  <si>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</si>
  <si>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</si>
  <si>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</si>
  <si>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</si>
  <si>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</si>
  <si>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</si>
  <si>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</si>
  <si>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</si>
  <si>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</si>
  <si>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</si>
  <si>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</si>
  <si>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</si>
  <si>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</si>
  <si>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</si>
  <si>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</si>
  <si>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</si>
  <si>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</si>
  <si>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</si>
  <si>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</si>
  <si>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</si>
  <si>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</si>
  <si>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</si>
  <si>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</si>
  <si>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</si>
  <si>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</si>
  <si>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</si>
  <si>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</si>
  <si>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</si>
  <si>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</si>
  <si>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</si>
  <si>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</si>
  <si>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</si>
  <si>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</si>
  <si>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</si>
  <si>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</si>
  <si>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</si>
  <si>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</si>
  <si>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</si>
  <si>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</si>
  <si>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</si>
  <si>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</si>
  <si>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</si>
  <si>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</si>
  <si>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</si>
  <si>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</si>
  <si>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</si>
  <si>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</si>
  <si>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</si>
  <si>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</si>
  <si>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</si>
  <si>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</si>
  <si>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</si>
  <si>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</si>
  <si>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</si>
  <si>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</si>
  <si>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</si>
  <si>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</si>
  <si>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</si>
  <si>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</si>
  <si>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</si>
  <si>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</si>
  <si>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</si>
  <si>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</si>
  <si>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</si>
  <si>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</si>
  <si>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</si>
  <si>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</si>
  <si>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</si>
  <si>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</si>
  <si>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</si>
  <si>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</si>
  <si>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</si>
  <si>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</si>
  <si>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</si>
  <si>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</si>
  <si>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</si>
  <si>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</si>
  <si>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</si>
  <si>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</si>
  <si>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</si>
  <si>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</si>
  <si>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</si>
  <si>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</si>
  <si>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</si>
  <si>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</si>
  <si>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</si>
  <si>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</si>
  <si>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</si>
  <si>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</si>
  <si>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</si>
  <si>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</si>
  <si>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</si>
  <si>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</si>
  <si>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</si>
  <si>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</si>
  <si>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</si>
  <si>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</si>
  <si>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</si>
  <si>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</si>
  <si>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</si>
  <si>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</si>
  <si>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</si>
  <si>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</si>
  <si>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</si>
  <si>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</si>
  <si>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</si>
  <si>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</si>
  <si>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</si>
  <si>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</si>
  <si>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</si>
  <si>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</si>
  <si>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</si>
  <si>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</si>
  <si>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</si>
  <si>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</si>
  <si>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</si>
  <si>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</si>
  <si>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</si>
  <si>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</si>
  <si>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</si>
  <si>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</si>
  <si>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</si>
  <si>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</si>
  <si>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</si>
  <si>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</si>
  <si>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</si>
  <si>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</si>
  <si>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</si>
  <si>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</si>
  <si>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</si>
  <si>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</si>
  <si>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</si>
  <si>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</si>
  <si>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</si>
  <si>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</si>
  <si>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</si>
  <si>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</si>
  <si>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</si>
  <si>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</si>
  <si>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</si>
  <si>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</si>
  <si>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</si>
  <si>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</si>
  <si>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</si>
  <si>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</si>
  <si>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</si>
  <si>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</si>
  <si>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</si>
  <si>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</si>
  <si>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</si>
  <si>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</si>
  <si>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</si>
  <si>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</si>
  <si>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</si>
  <si>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</si>
  <si>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</si>
  <si>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</si>
  <si>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</si>
  <si>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</si>
  <si>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</si>
  <si>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</si>
  <si>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</si>
  <si>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</si>
  <si>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</si>
  <si>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</si>
  <si>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</si>
  <si>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</si>
  <si>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</si>
  <si>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</si>
  <si>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</si>
  <si>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</si>
  <si>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</si>
  <si>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</si>
  <si>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</si>
  <si>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</si>
  <si>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</si>
  <si>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</si>
  <si>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</si>
  <si>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</si>
  <si>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</si>
  <si>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</si>
  <si>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</si>
  <si>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</si>
  <si>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</si>
  <si>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</si>
  <si>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</si>
  <si>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</si>
  <si>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</si>
  <si>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</si>
  <si>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</si>
  <si>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</si>
  <si>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</si>
  <si>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</si>
  <si>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</si>
  <si>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</si>
  <si>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</si>
  <si>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</si>
  <si>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</si>
  <si>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</si>
  <si>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</si>
  <si>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</si>
  <si>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</si>
  <si>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</si>
  <si>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</si>
  <si>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</si>
  <si>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</si>
  <si>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</si>
  <si>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</si>
  <si>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</si>
  <si>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</si>
  <si>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</si>
  <si>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</si>
  <si>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</si>
  <si>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</si>
  <si>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</si>
  <si>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</si>
  <si>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</si>
  <si>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</si>
  <si>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</si>
  <si>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</si>
  <si>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</si>
  <si>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</si>
  <si>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</si>
  <si>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</si>
  <si>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</si>
  <si>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</si>
  <si>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</si>
  <si>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</si>
  <si>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</si>
  <si>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</si>
  <si>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</si>
  <si>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</si>
  <si>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</si>
  <si>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</si>
  <si>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</si>
  <si>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</si>
  <si>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</si>
  <si>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</si>
  <si>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</si>
  <si>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</si>
  <si>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</si>
  <si>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</si>
  <si>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</si>
  <si>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</si>
  <si>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</si>
  <si>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</si>
  <si>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</si>
  <si>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</si>
  <si>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</si>
  <si>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</si>
  <si>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</si>
  <si>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</si>
  <si>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</si>
  <si>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</si>
  <si>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</si>
  <si>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</si>
  <si>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</si>
  <si>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</si>
  <si>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</si>
  <si>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</si>
  <si>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</si>
  <si>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</si>
  <si>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</si>
  <si>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</si>
  <si>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</si>
  <si>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</si>
  <si>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</si>
  <si>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</si>
  <si>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</si>
  <si>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</si>
  <si>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</si>
  <si>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</si>
  <si>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</si>
  <si>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</si>
  <si>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</si>
  <si>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</si>
  <si>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</si>
  <si>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</si>
  <si>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</si>
  <si>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</si>
  <si>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</si>
  <si>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</si>
  <si>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</si>
  <si>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</si>
  <si>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</si>
  <si>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</si>
  <si>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</si>
  <si>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</si>
  <si>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</si>
  <si>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</si>
  <si>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</si>
  <si>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</si>
  <si>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</si>
  <si>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</si>
  <si>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</si>
  <si>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</si>
  <si>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</si>
  <si>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</si>
  <si>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</si>
  <si>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</si>
  <si>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</si>
  <si>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</si>
  <si>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</si>
  <si>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</si>
  <si>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</si>
  <si>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</si>
  <si>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</si>
  <si>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</si>
  <si>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</si>
  <si>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</si>
  <si>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</si>
  <si>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</si>
  <si>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</si>
  <si>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</si>
  <si>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</si>
  <si>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</si>
  <si>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</si>
  <si>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</si>
  <si>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</si>
  <si>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</si>
  <si>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</si>
  <si>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</si>
  <si>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</si>
  <si>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</si>
  <si>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</si>
  <si>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</si>
  <si>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</si>
  <si>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</si>
  <si>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</si>
  <si>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</si>
  <si>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</si>
  <si>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</si>
  <si>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</si>
  <si>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</si>
  <si>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</si>
  <si>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</si>
  <si>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</si>
  <si>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</si>
  <si>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</si>
  <si>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</si>
  <si>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</si>
  <si>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</si>
  <si>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</si>
  <si>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</si>
  <si>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</si>
  <si>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</si>
  <si>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</si>
  <si>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</si>
  <si>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</si>
  <si>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</si>
  <si>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</si>
  <si>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</si>
  <si>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</si>
  <si>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</si>
  <si>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</si>
  <si>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</si>
  <si>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</si>
  <si>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</si>
  <si>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</si>
  <si>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</si>
  <si>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</si>
  <si>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</si>
  <si>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</si>
  <si>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</si>
  <si>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</si>
  <si>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</si>
  <si>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</si>
  <si>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</si>
  <si>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</si>
  <si>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Precursor Material Usage - Must be reported in tonnes</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</si>
  <si>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</si>
  <si>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</si>
  <si>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</si>
  <si>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</si>
  <si>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</si>
  <si>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</si>
  <si>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</si>
  <si>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Company A</t>
  </si>
  <si>
    <t>Indirect Specific Embedded Emissions (SEE tCO2e/t)</t>
  </si>
  <si>
    <t>Direct Specific Embedded Emissions (SEE tCO2e/t)</t>
  </si>
  <si>
    <t>Example, "Company A" makes Carbon Steel.  In the reporting year, they produced 20000 tonnes of Product, burned 15048254 cubic metres of Natural Gas, and consumed 6920000 kWh of electricity in China.  The raw materials that Company A brings in are out of scope for CBAM.</t>
  </si>
  <si>
    <t>Carbon Steel</t>
  </si>
  <si>
    <t>Carbon Steel Wire</t>
  </si>
  <si>
    <t>Input Electricity Emissions Factor Value in "Electricity" tab Cell F128</t>
  </si>
  <si>
    <t>Input Indirect SEE in "Precursor Materials" Tab Cell D3</t>
  </si>
  <si>
    <t>Input Indirect SEE in "Precursor Materials" Tab Cell D4</t>
  </si>
  <si>
    <t>Wire of iron or non-alloy steel, in coils, containing by weight &lt; 0,25% carbon, not plated or coated, whether or not polished, with a maximum cross-sectional dimension of &lt; 0,8 mm</t>
  </si>
  <si>
    <t>Input Direct SEE in "Precursor Materials" Tab Cell C3</t>
  </si>
  <si>
    <t>Input Direct SEE in "Precursor Materials" Tab Cell C4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</si>
</sst>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wrapText="1"/>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5">
    <dxf>
      <font>
        <b/>
        <i val="0"/>
        <color rgb="FFFF0000"/>
      </font>
      <fill>
        <patternFill>
          <bgColor rgb="FFFFFF00"/>
        </patternFill>
      </fill>
    </dxf>
    <dxf>
      <fill>
        <patternFill>
          <bgColor theme="2" tint="-9.9948118533890809E-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4">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3">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2">
      <calculatedColumnFormula array="1">IF(ISNUMBER(Table8[Direct Emissions per Weight]), Table8[Direct Emissions per Weight], "Fill in Calculation Tab")</calculatedColumnFormula>
    </tableColumn>
    <tableColumn id="7" xr3:uid="{BA602F7E-84CC-4F80-B123-74D396315705}" name="SEE (indirect)" dataDxfId="61">
      <calculatedColumnFormula array="1">IF(ISNUMBER(Table8[Indirect Emissions per Weight]), Table8[Indirect Emissions per Weight], "Input Values or fill in SIMPLEST - PER WEIGHT Tab")</calculatedColumnFormula>
    </tableColumn>
    <tableColumn id="8" xr3:uid="{8E075BA4-2AB9-4DEA-9955-C73BC16FB3E5}" name="SEE (total)" dataDxfId="60">
      <calculatedColumnFormula>Table13[[#This Row],[SEE (direct)]]+Table13[[#This Row],[SEE (indirect)]]</calculatedColumnFormula>
    </tableColumn>
    <tableColumn id="9" xr3:uid="{BE92862A-8A1A-477D-BA75-7F1A5DB8E878}" name="Unit"/>
    <tableColumn id="10" xr3:uid="{F8BE7849-0597-4203-BBCA-3136E4632680}" name="Column1" dataDxfId="59"/>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8" dataDxfId="57">
  <autoFilter ref="B44:F45" xr:uid="{3A8A9710-7ECB-4AE7-9B6E-C9A2F5D1FEB5}"/>
  <tableColumns count="5">
    <tableColumn id="1" xr3:uid="{A47680C2-FDE3-4097-8741-F48761B6450B}" name="Select Region" dataDxfId="56"/>
    <tableColumn id="2" xr3:uid="{7EB1E8FD-EE31-4EB1-883B-F50D9897E438}" name="Usage" dataDxfId="55"/>
    <tableColumn id="3" xr3:uid="{B6142C29-0747-412E-9777-70A3BEEA9C5E}" name="Unit" dataDxfId="54"/>
    <tableColumn id="4" xr3:uid="{8B51C766-86F5-46A0-A7AE-3AF0AE14B3BE}" name="Emissions (tCO2e)" dataDxfId="53">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2">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1" dataDxfId="50">
  <autoFilter ref="B14:E41" xr:uid="{DAACABF1-784A-4EF4-97CE-D66103160A63}"/>
  <tableColumns count="4">
    <tableColumn id="1" xr3:uid="{5DB147F9-ACEE-4ABE-825E-C4194F8A532C}" name="Select Fuel Type" dataDxfId="49"/>
    <tableColumn id="2" xr3:uid="{7B1AC578-C382-4F7B-A359-D871114B37E1}" name="Usage" dataDxfId="48"/>
    <tableColumn id="3" xr3:uid="{2DAD4BCE-7A05-4F67-81A7-EDFE056A7829}" name="Unit" dataDxfId="47"/>
    <tableColumn id="4" xr3:uid="{56A65990-E65E-4D02-B30F-CB06E45E6BA0}" name="Emissions (tCO2e)" dataDxfId="46">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5">
  <autoFilter ref="B10:H11" xr:uid="{3DA53BE3-471C-4060-86C2-6986B13CBF21}"/>
  <tableColumns count="7">
    <tableColumn id="1" xr3:uid="{000FF110-B0A3-4874-B232-FDF62AC1AB73}" name="Total Production Volume in Tons" dataDxfId="44"/>
    <tableColumn id="2" xr3:uid="{6E71EDB3-A5E8-4D0B-9628-F16D796B4106}" name="Electricity Emissions" dataDxfId="43">
      <calculatedColumnFormula>IF(ISNUMBER(E45),E45,"This will be calculated automatically")</calculatedColumnFormula>
    </tableColumn>
    <tableColumn id="3" xr3:uid="{0291A54F-6D19-48F5-ADF7-9BEAEE674C22}" name="Fuel Emissions" dataDxfId="42">
      <calculatedColumnFormula>IF(SUM(Table46[Emissions (tCO2e)])=0,"This will be calculated automatically", SUM(Table46[Emissions (tCO2e)]))</calculatedColumnFormula>
    </tableColumn>
    <tableColumn id="4" xr3:uid="{8633A6D8-F177-46AF-A6A9-B223737D75BE}" name="Raw Materials Direct Emissions" dataDxfId="41">
      <calculatedColumnFormula array="1">IF(OR(ISNUMBER(Table9[Direct Emissions (tCO2e)])),SUM(Table9[Direct Emissions (tCO2e)]),"This will be calculated automatically")</calculatedColumnFormula>
    </tableColumn>
    <tableColumn id="5" xr3:uid="{10ED8278-9174-45FB-B5F0-EE327755938D}" name="Raw Materials Indirect Emissions" dataDxfId="40">
      <calculatedColumnFormula array="1">IF(OR(ISNUMBER(Table9[Indirect Emissions (tCO2e)])),SUM(Table9[Indirect Emissions (tCO2e)]),"This will be calculated automatically")</calculatedColumnFormula>
    </tableColumn>
    <tableColumn id="6" xr3:uid="{FFB59310-73BF-4EAA-A8AB-0BB28F403148}" name="Indirect Emissions per Weight" dataDxfId="39">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8">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7" dataDxfId="36">
  <autoFilter ref="B48:F58" xr:uid="{D399182C-0D13-464B-93BE-39B4908D417D}"/>
  <tableColumns count="5">
    <tableColumn id="1" xr3:uid="{C8E28698-FDF7-4914-878E-F15F3472C31A}" name="Precursor Material" dataDxfId="35"/>
    <tableColumn id="2" xr3:uid="{FF562BA6-FBEE-4420-B8E6-25FEC72AECD5}" name="Usage" dataDxfId="34"/>
    <tableColumn id="3" xr3:uid="{9102855F-036B-4DFE-82EA-33599A3908AD}" name="Unit" dataDxfId="33"/>
    <tableColumn id="4" xr3:uid="{29F536F5-02F6-41B0-85FD-DFD0BCE318F7}" name="Direct Emissions (tCO2e)" dataDxfId="32">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1">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election activeCell="B12" sqref="B12:M12"/>
    </sheetView>
  </sheetViews>
  <sheetFormatPr defaultRowHeight="15" x14ac:dyDescent="0.25"/>
  <cols>
    <col min="2" max="2" width="44" customWidth="1"/>
    <col min="3" max="3" width="32.85546875" customWidth="1"/>
    <col min="4" max="4" width="11" customWidth="1"/>
    <col min="5" max="5" width="10.5703125" customWidth="1"/>
    <col min="6" max="6" width="20.28515625"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x14ac:dyDescent="0.25">
      <c r="A1" s="30" t="s">
        <v>503</v>
      </c>
      <c r="B1" s="30"/>
      <c r="C1" s="30"/>
      <c r="D1" s="30"/>
      <c r="E1" s="30"/>
      <c r="F1" s="30"/>
      <c r="G1" s="30"/>
      <c r="H1" s="30"/>
      <c r="I1" s="30"/>
      <c r="J1" s="30"/>
      <c r="K1" s="30"/>
      <c r="L1" s="30"/>
      <c r="M1" s="30"/>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8" t="s">
        <v>500</v>
      </c>
      <c r="C12" s="29"/>
      <c r="D12" s="29"/>
      <c r="E12" s="29"/>
      <c r="F12" s="29"/>
      <c r="G12" s="29"/>
      <c r="H12" s="29"/>
      <c r="I12" s="29"/>
      <c r="J12" s="29"/>
      <c r="K12" s="29"/>
      <c r="L12" s="29"/>
      <c r="M12" s="29"/>
    </row>
    <row r="13" spans="1:13" x14ac:dyDescent="0.25">
      <c r="B13" s="1" t="s">
        <v>0</v>
      </c>
      <c r="C13" s="1" t="s">
        <v>1</v>
      </c>
      <c r="D13" s="1" t="s">
        <v>2</v>
      </c>
      <c r="E13" s="1" t="s">
        <v>3</v>
      </c>
      <c r="F13" s="1" t="s">
        <v>4</v>
      </c>
      <c r="G13" s="1" t="s">
        <v>5</v>
      </c>
      <c r="H13" s="1" t="s">
        <v>6</v>
      </c>
      <c r="I13" s="1" t="s">
        <v>7</v>
      </c>
      <c r="J13" s="1" t="s">
        <v>8</v>
      </c>
      <c r="K13" s="24" t="s">
        <v>454</v>
      </c>
      <c r="L13" s="1" t="s">
        <v>10</v>
      </c>
      <c r="M13" s="1" t="s">
        <v>11</v>
      </c>
    </row>
    <row r="14" spans="1:13" x14ac:dyDescent="0.25">
      <c r="B14" t="s">
        <v>504</v>
      </c>
      <c r="C14" t="s">
        <v>13</v>
      </c>
      <c r="D14">
        <v>72171010</v>
      </c>
      <c r="E14" t="s">
        <v>509</v>
      </c>
      <c r="F14" t="s">
        <v>505</v>
      </c>
      <c r="G14" s="10" cm="1">
        <f t="array" ref="G14">IF(ISNUMBER(Table8[Direct Emissions per Weight]), Table8[Direct Emissions per Weight], "Input Values or fill in SIMPLEST - PER WEIGHT Tab")</f>
        <v>1.5389999848340001</v>
      </c>
      <c r="H14" s="10" cm="1">
        <f t="array" ref="H14">IF(ISNUMBER(Table8[Indirect Emissions per Weight]), Table8[Indirect Emissions per Weight], "Input Values or fill in SIMPLEST - PER WEIGHT Tab")</f>
        <v>0.20148166816000002</v>
      </c>
      <c r="I14" s="10">
        <f>SUM(G14,H14)</f>
        <v>1.7404816529940002</v>
      </c>
      <c r="J14" t="s">
        <v>17</v>
      </c>
      <c r="K14" s="25"/>
    </row>
    <row r="15" spans="1:13" x14ac:dyDescent="0.25">
      <c r="I15" s="10"/>
      <c r="K15" s="25"/>
    </row>
    <row r="16" spans="1:13" x14ac:dyDescent="0.25">
      <c r="I16" s="10"/>
      <c r="K16" s="25"/>
    </row>
    <row r="17" spans="9:11" x14ac:dyDescent="0.25">
      <c r="I17" s="10"/>
      <c r="K17" s="25"/>
    </row>
    <row r="18" spans="9:11" x14ac:dyDescent="0.25">
      <c r="I18" s="10"/>
      <c r="K18" s="25"/>
    </row>
    <row r="19" spans="9:11" x14ac:dyDescent="0.25">
      <c r="I19" s="10"/>
      <c r="K19" s="25"/>
    </row>
    <row r="20" spans="9:11" x14ac:dyDescent="0.25">
      <c r="I20" s="10"/>
      <c r="K20" s="25"/>
    </row>
    <row r="21" spans="9:11" x14ac:dyDescent="0.25">
      <c r="I21" s="10"/>
      <c r="K21" s="25"/>
    </row>
    <row r="22" spans="9:11" x14ac:dyDescent="0.25">
      <c r="I22" s="10"/>
      <c r="K22" s="25"/>
    </row>
    <row r="23" spans="9:11" x14ac:dyDescent="0.25">
      <c r="I23" s="10"/>
      <c r="K23" s="25"/>
    </row>
    <row r="24" spans="9:11" x14ac:dyDescent="0.25">
      <c r="I24" s="10"/>
      <c r="K24" s="25"/>
    </row>
    <row r="25" spans="9:11" x14ac:dyDescent="0.25">
      <c r="I25" s="10"/>
      <c r="K25" s="25"/>
    </row>
    <row r="26" spans="9:11" x14ac:dyDescent="0.25">
      <c r="I26" s="10"/>
      <c r="K26" s="25"/>
    </row>
    <row r="27" spans="9:11" x14ac:dyDescent="0.25">
      <c r="I27" s="10"/>
      <c r="K27" s="25"/>
    </row>
    <row r="28" spans="9:11" x14ac:dyDescent="0.25">
      <c r="I28" s="10"/>
      <c r="K28" s="25"/>
    </row>
    <row r="29" spans="9:11" x14ac:dyDescent="0.25">
      <c r="I29" s="10"/>
      <c r="K29" s="25"/>
    </row>
    <row r="30" spans="9:11" x14ac:dyDescent="0.25">
      <c r="I30" s="10"/>
      <c r="K30" s="25"/>
    </row>
    <row r="31" spans="9:11" x14ac:dyDescent="0.25">
      <c r="I31" s="10"/>
      <c r="K31" s="25"/>
    </row>
    <row r="32" spans="9:11" x14ac:dyDescent="0.25">
      <c r="I32" s="10"/>
      <c r="K32" s="25"/>
    </row>
    <row r="33" spans="9:11" x14ac:dyDescent="0.25">
      <c r="I33" s="10"/>
      <c r="K33" s="25"/>
    </row>
    <row r="34" spans="9:11" x14ac:dyDescent="0.25">
      <c r="I34" s="10"/>
      <c r="K34" s="25"/>
    </row>
    <row r="35" spans="9:11" x14ac:dyDescent="0.25">
      <c r="I35" s="10"/>
      <c r="K35" s="25"/>
    </row>
    <row r="36" spans="9:11" x14ac:dyDescent="0.25">
      <c r="I36" s="10"/>
      <c r="K36" s="25"/>
    </row>
    <row r="37" spans="9:11" x14ac:dyDescent="0.25">
      <c r="I37" s="10"/>
      <c r="K37" s="25"/>
    </row>
    <row r="38" spans="9:11" x14ac:dyDescent="0.25">
      <c r="I38" s="10"/>
      <c r="K38" s="25"/>
    </row>
    <row r="39" spans="9:11" x14ac:dyDescent="0.25">
      <c r="I39" s="10"/>
      <c r="K39" s="25"/>
    </row>
    <row r="40" spans="9:11" x14ac:dyDescent="0.25">
      <c r="I40" s="10"/>
      <c r="K40" s="25"/>
    </row>
    <row r="41" spans="9:11" x14ac:dyDescent="0.25">
      <c r="I41" s="10"/>
      <c r="K41" s="25"/>
    </row>
    <row r="42" spans="9:11" x14ac:dyDescent="0.25">
      <c r="I42" s="10"/>
      <c r="K42" s="25"/>
    </row>
    <row r="43" spans="9:11" x14ac:dyDescent="0.25">
      <c r="I43" s="10"/>
      <c r="K43" s="25"/>
    </row>
    <row r="44" spans="9:11" x14ac:dyDescent="0.25">
      <c r="I44" s="10"/>
      <c r="K44" s="25"/>
    </row>
    <row r="45" spans="9:11" x14ac:dyDescent="0.25">
      <c r="I45" s="10"/>
      <c r="K45" s="25"/>
    </row>
    <row r="46" spans="9:11" x14ac:dyDescent="0.25">
      <c r="I46" s="10"/>
      <c r="K46" s="25"/>
    </row>
    <row r="47" spans="9:11" x14ac:dyDescent="0.25">
      <c r="I47" s="10"/>
      <c r="K47" s="25"/>
    </row>
    <row r="48" spans="9:11" x14ac:dyDescent="0.25">
      <c r="I48" s="10"/>
      <c r="K48" s="25"/>
    </row>
    <row r="49" spans="9:11" x14ac:dyDescent="0.25">
      <c r="I49" s="10"/>
      <c r="K49" s="25"/>
    </row>
    <row r="50" spans="9:11" x14ac:dyDescent="0.25">
      <c r="I50" s="10"/>
      <c r="K50" s="25"/>
    </row>
    <row r="51" spans="9:11" x14ac:dyDescent="0.25">
      <c r="I51" s="10"/>
      <c r="K51" s="25"/>
    </row>
    <row r="52" spans="9:11" x14ac:dyDescent="0.25">
      <c r="I52" s="10"/>
      <c r="K52" s="25"/>
    </row>
    <row r="53" spans="9:11" x14ac:dyDescent="0.25">
      <c r="I53" s="10"/>
      <c r="K53" s="25"/>
    </row>
    <row r="54" spans="9:11" x14ac:dyDescent="0.25">
      <c r="I54" s="10"/>
      <c r="K54" s="25"/>
    </row>
    <row r="55" spans="9:11" x14ac:dyDescent="0.25">
      <c r="I55" s="10"/>
      <c r="K55" s="25"/>
    </row>
    <row r="56" spans="9:11" x14ac:dyDescent="0.25">
      <c r="I56" s="10"/>
      <c r="K56" s="25"/>
    </row>
    <row r="57" spans="9:11" x14ac:dyDescent="0.25">
      <c r="I57" s="10"/>
      <c r="K57" s="25"/>
    </row>
    <row r="58" spans="9:11" x14ac:dyDescent="0.25">
      <c r="I58" s="10"/>
      <c r="K58" s="25"/>
    </row>
    <row r="59" spans="9:11" x14ac:dyDescent="0.25">
      <c r="I59" s="10"/>
      <c r="K59" s="25"/>
    </row>
    <row r="60" spans="9:11" x14ac:dyDescent="0.25">
      <c r="I60" s="10"/>
      <c r="K60" s="25"/>
    </row>
    <row r="61" spans="9:11" x14ac:dyDescent="0.25">
      <c r="I61" s="10"/>
      <c r="K61" s="25"/>
    </row>
    <row r="62" spans="9:11" x14ac:dyDescent="0.25">
      <c r="I62" s="10"/>
      <c r="K62" s="25"/>
    </row>
    <row r="63" spans="9:11" x14ac:dyDescent="0.25">
      <c r="I63" s="10"/>
      <c r="K63" s="25"/>
    </row>
  </sheetData>
  <mergeCells count="2">
    <mergeCell ref="B12:M12"/>
    <mergeCell ref="A1:M1"/>
  </mergeCells>
  <conditionalFormatting sqref="B12:M12">
    <cfRule type="containsText" dxfId="30"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election sqref="A1:M1"/>
    </sheetView>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x14ac:dyDescent="0.25">
      <c r="A1" s="30" t="s">
        <v>503</v>
      </c>
      <c r="B1" s="30"/>
      <c r="C1" s="30"/>
      <c r="D1" s="30"/>
      <c r="E1" s="30"/>
      <c r="F1" s="30"/>
      <c r="G1" s="30"/>
      <c r="H1" s="30"/>
      <c r="I1" s="30"/>
      <c r="J1" s="30"/>
      <c r="K1" s="30"/>
      <c r="L1" s="30"/>
      <c r="M1" s="30"/>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7" t="s">
        <v>498</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496</v>
      </c>
      <c r="C9"/>
      <c r="D9"/>
      <c r="E9"/>
      <c r="F9"/>
      <c r="G9"/>
      <c r="H9"/>
    </row>
    <row r="10" spans="1:13" x14ac:dyDescent="0.25">
      <c r="B10" t="s">
        <v>338</v>
      </c>
      <c r="C10" s="1" t="s">
        <v>336</v>
      </c>
      <c r="D10" t="s">
        <v>337</v>
      </c>
      <c r="E10" t="s">
        <v>350</v>
      </c>
      <c r="F10" t="s">
        <v>351</v>
      </c>
      <c r="G10" t="s">
        <v>353</v>
      </c>
      <c r="H10" t="s">
        <v>352</v>
      </c>
    </row>
    <row r="11" spans="1:13" x14ac:dyDescent="0.25">
      <c r="B11" s="13">
        <v>20000</v>
      </c>
      <c r="C11" s="12">
        <f>IF(ISNUMBER(E45),E45,"This will be calculated automatically")</f>
        <v>4029.6333632000001</v>
      </c>
      <c r="D11" s="12">
        <f>IF(SUM(Table46[Emissions (tCO2e)])=0,"This will be calculated automatically", SUM(Table46[Emissions (tCO2e)]))</f>
        <v>30779.999696680003</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f>IFERROR(SUM(Table8[[#This Row],[Electricity Emissions]],Table8[[#This Row],[Raw Materials Indirect Emissions]])/Table8[[#This Row],[Total Production Volume in Tons]],"This will be calculated automatically")</f>
        <v>0.20148166816000002</v>
      </c>
      <c r="H11" s="12">
        <f>IFERROR(SUM(Table8[[#This Row],[Fuel Emissions]],Table8[[#This Row],[Raw Materials Direct Emissions]])/Table8[[#This Row],[Total Production Volume in Tons]],"This will be calculated automatically")</f>
        <v>1.5389999848340001</v>
      </c>
    </row>
    <row r="13" spans="1:13" x14ac:dyDescent="0.25">
      <c r="B13" s="11" t="s">
        <v>29</v>
      </c>
    </row>
    <row r="14" spans="1:13" x14ac:dyDescent="0.25">
      <c r="B14" s="10" t="s">
        <v>293</v>
      </c>
      <c r="C14" s="10" t="s">
        <v>284</v>
      </c>
      <c r="D14" s="10" t="s">
        <v>8</v>
      </c>
      <c r="E14" s="10" t="s">
        <v>292</v>
      </c>
    </row>
    <row r="15" spans="1:13" x14ac:dyDescent="0.25">
      <c r="A15" s="8" t="str">
        <f>_xlfn.CONCAT(B15,D15)</f>
        <v>Natural gascubic metres</v>
      </c>
      <c r="B15" s="15" t="s">
        <v>295</v>
      </c>
      <c r="C15" s="16">
        <v>15048254</v>
      </c>
      <c r="D15" s="17" t="s">
        <v>307</v>
      </c>
      <c r="E15" s="22" cm="1">
        <f t="array" ref="E15">_xlfn.IFS(ISNUMBER(INDEX(Fuels!$E$2:$E$110,MATCH(A15,Fuels!$A$2:$A$110,0),1)), (INDEX(Fuels!$E$2:$E$110,MATCH(A15,Fuels!$A$2:$A$110,0),1)*C15/1000), ISTEXT(INDEX(Fuels!$E$2:$E$110,MATCH(A15,Fuels!$A$2:$A$110,0),1)),  (INDEX(Fuels!$E$2:$E$110,MATCH(A15,Fuels!$A$2:$A$110,0),1)), ISERROR(INDEX(Fuels!$E$2:$E$110,MATCH(A15,Fuels!$A$2:$A$110,0),1)), "UNIT MISMATCH")</f>
        <v>30779.999696680003</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81</v>
      </c>
      <c r="C45" s="13">
        <v>6920000</v>
      </c>
      <c r="D45" s="14" t="s">
        <v>287</v>
      </c>
      <c r="E45" s="12"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4029.6333632000001</v>
      </c>
      <c r="F45" s="12">
        <f>IF(ISNUMBER(C45),INDEX(Electricity!$J$3:$J$7,MATCH(Table4[[#This Row],[Unit]],Electricity!$H$3:$H$7,0),1)*C45,"This will be calculated automatically")</f>
        <v>6920</v>
      </c>
    </row>
    <row r="47" spans="1:6" x14ac:dyDescent="0.25">
      <c r="B47" s="11" t="s">
        <v>492</v>
      </c>
    </row>
    <row r="48" spans="1:6" x14ac:dyDescent="0.25">
      <c r="B48" s="11" t="s">
        <v>486</v>
      </c>
      <c r="C48" s="10" t="s">
        <v>284</v>
      </c>
      <c r="D48" s="10" t="s">
        <v>8</v>
      </c>
      <c r="E48" s="10" t="s">
        <v>348</v>
      </c>
      <c r="F48" s="10" t="s">
        <v>349</v>
      </c>
    </row>
    <row r="49" spans="2:7" x14ac:dyDescent="0.25">
      <c r="B49" s="13" t="s">
        <v>489</v>
      </c>
      <c r="C49" s="13"/>
      <c r="D49" s="10" t="s">
        <v>301</v>
      </c>
      <c r="E49" s="12" t="str"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This will be calculated automatically</v>
      </c>
      <c r="F49" s="12" t="str"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This will be calculated automatically</v>
      </c>
      <c r="G49" s="10" t="str">
        <f>IF(Table9[[#This Row],[Unit]]="tonnes", "OK", "UNIT MUST BE IN TONNES")</f>
        <v>OK</v>
      </c>
    </row>
    <row r="50" spans="2:7" x14ac:dyDescent="0.25">
      <c r="B50" s="13" t="s">
        <v>489</v>
      </c>
      <c r="C50" s="13"/>
      <c r="D50" s="10" t="s">
        <v>301</v>
      </c>
      <c r="E50" s="12" t="str"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This will be calculated automatically</v>
      </c>
      <c r="F50" s="12" t="str"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This will be calculated automatically</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mergeCells count="1">
    <mergeCell ref="A1:M1"/>
  </mergeCells>
  <conditionalFormatting sqref="D49:D58">
    <cfRule type="notContainsText" dxfId="29" priority="6" operator="notContains" text="tonnes">
      <formula>ISERROR(SEARCH("tonnes",D49))</formula>
    </cfRule>
  </conditionalFormatting>
  <conditionalFormatting sqref="E15:E41">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45">
    <cfRule type="containsText" dxfId="25" priority="9" operator="containsText" text="Input">
      <formula>NOT(ISERROR(SEARCH("Input",E45)))</formula>
    </cfRule>
  </conditionalFormatting>
  <conditionalFormatting sqref="E49:F58">
    <cfRule type="containsText" dxfId="24" priority="1" operator="containsText" text="Input Indirect SEE in &quot;Precursor Materials&quot; Tab Cell D4">
      <formula>NOT(ISERROR(SEARCH("Input Indirect SEE in ""Precursor Materials"" Tab Cell D4",E49)))</formula>
    </cfRule>
    <cfRule type="containsText" dxfId="23" priority="2" operator="containsText" text="Input Direct SEE in &quot;Precursor Materials&quot; Tab Cell C4">
      <formula>NOT(ISERROR(SEARCH("Input Direct SEE in ""Precursor Materials"" Tab Cell C4",E49)))</formula>
    </cfRule>
    <cfRule type="containsText" dxfId="22" priority="3" operator="containsText" text="Input Indirect SEE in &quot;Precursor Materials&quot; Tab Cell D3">
      <formula>NOT(ISERROR(SEARCH("Input Indirect SEE in ""Precursor Materials"" Tab Cell D3",E49)))</formula>
    </cfRule>
    <cfRule type="containsText" dxfId="21" priority="4" operator="containsText" text="Input Direct SEE in &quot;Precursor Materials&quot; Tab Cell C3">
      <formula>NOT(ISERROR(SEARCH("Input Direct SEE in ""Precursor Materials"" Tab Cell C3",E49)))</formula>
    </cfRule>
  </conditionalFormatting>
  <conditionalFormatting sqref="G49:G58">
    <cfRule type="containsText" dxfId="20" priority="7" operator="containsText" text="UNIT">
      <formula>NOT(ISERROR(SEARCH("UNIT",G49)))</formula>
    </cfRule>
    <cfRule type="containsText" dxfId="19"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election activeCell="J37" sqref="J37"/>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1" activePane="bottomRight" state="frozen"/>
      <selection pane="topRight" activeCell="C1" sqref="C1"/>
      <selection pane="bottomLeft" activeCell="A3" sqref="A3"/>
      <selection pane="bottomRight"/>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E128" s="3"/>
      <c r="F128" t="s">
        <v>506</v>
      </c>
    </row>
    <row r="129" spans="6:6" ht="15.75" thickBot="1" x14ac:dyDescent="0.3">
      <c r="F129" s="26" t="s">
        <v>497</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502</v>
      </c>
      <c r="D1" t="s">
        <v>501</v>
      </c>
      <c r="E1" t="s">
        <v>499</v>
      </c>
    </row>
    <row r="2" spans="2:5" x14ac:dyDescent="0.25">
      <c r="B2" t="s">
        <v>489</v>
      </c>
      <c r="C2" t="s">
        <v>359</v>
      </c>
      <c r="D2" t="s">
        <v>359</v>
      </c>
    </row>
    <row r="3" spans="2:5" x14ac:dyDescent="0.25">
      <c r="B3" t="s">
        <v>487</v>
      </c>
      <c r="C3" t="s">
        <v>510</v>
      </c>
      <c r="D3" t="s">
        <v>507</v>
      </c>
    </row>
    <row r="4" spans="2:5" x14ac:dyDescent="0.25">
      <c r="B4" t="s">
        <v>488</v>
      </c>
      <c r="C4" t="s">
        <v>511</v>
      </c>
      <c r="D4" t="s">
        <v>508</v>
      </c>
    </row>
    <row r="5" spans="2:5" x14ac:dyDescent="0.25">
      <c r="B5" t="s">
        <v>490</v>
      </c>
      <c r="C5">
        <v>2.36</v>
      </c>
      <c r="D5">
        <v>8.14</v>
      </c>
    </row>
    <row r="6" spans="2:5" x14ac:dyDescent="0.25">
      <c r="B6" t="s">
        <v>491</v>
      </c>
      <c r="C6">
        <v>2.31</v>
      </c>
      <c r="D6">
        <v>7.49</v>
      </c>
    </row>
    <row r="7" spans="2:5" x14ac:dyDescent="0.25">
      <c r="B7" t="s">
        <v>494</v>
      </c>
      <c r="C7">
        <v>2.73</v>
      </c>
      <c r="D7">
        <v>9.3000000000000007</v>
      </c>
    </row>
    <row r="8" spans="2:5" x14ac:dyDescent="0.25">
      <c r="B8" t="s">
        <v>493</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495</v>
      </c>
      <c r="C20" s="31"/>
      <c r="D20" s="31"/>
    </row>
  </sheetData>
  <mergeCells count="1">
    <mergeCell ref="B20:D20"/>
  </mergeCells>
  <conditionalFormatting sqref="E3:E4">
    <cfRule type="containsBlanks" dxfId="1" priority="1">
      <formula>LEN(TRIM(E3))=0</formula>
    </cfRule>
    <cfRule type="containsText" dxfId="0" priority="2" operator="containsText" text="Input">
      <formula>NOT(ISERROR(SEARCH("Input",E3)))</formula>
    </cfRule>
  </conditionalFormatting>
  <hyperlinks>
    <hyperlink ref="C19" r:id="rId1" xr:uid="{97997E9D-47BC-49A2-B214-C939073F9F32}"/>
  </hyperlinks>
  <pageMargins left="0.7" right="0.7" top="0.75" bottom="0.75" header="0.3" footer="0.3"/>
  <pageSetup orientation="portrait" r:id="rId2"/>
  <extLst>
    <ext xmlns:x14="http://schemas.microsoft.com/office/spreadsheetml/2009/9/main" uri="{78C0D931-6437-407d-A8EE-F0AAD7539E65}">
      <x14:conditionalFormattings>
        <x14:conditionalFormatting xmlns:xm="http://schemas.microsoft.com/office/excel/2006/main">
          <x14:cfRule type="expression" priority="8"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6"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7"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5"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3.xml><?xml version="1.0" encoding="utf-8"?>
<ds:datastoreItem xmlns:ds="http://schemas.openxmlformats.org/officeDocument/2006/customXml" ds:itemID="{4B787E34-9DD7-456D-8100-0A54E7EB1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2025-09-10T21:12:20Z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 Company A.xlsx</vt:lpwstr>
  </property>
</Properties>
</file>